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walshmee\Documents\Fact Book\FY23\Data\Cancer Moonshot\"/>
    </mc:Choice>
  </mc:AlternateContent>
  <xr:revisionPtr revIDLastSave="0" documentId="13_ncr:1_{4B596984-B0CF-4AC0-9498-68D176D426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3 - Mechanism" sheetId="7" r:id="rId1"/>
  </sheets>
  <definedNames>
    <definedName name="IC_LIST">#REF!</definedName>
    <definedName name="_xlnm.Print_Area" localSheetId="0">'M3 - Mechanism'!$B$2:$G$36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7" l="1"/>
  <c r="I47" i="7"/>
  <c r="E62" i="7"/>
  <c r="H55" i="7"/>
  <c r="F55" i="7"/>
  <c r="J55" i="7" s="1"/>
  <c r="E63" i="7" s="1"/>
  <c r="J54" i="7"/>
  <c r="J53" i="7"/>
  <c r="E64" i="7"/>
  <c r="J51" i="7"/>
  <c r="E50" i="7"/>
  <c r="H49" i="7"/>
  <c r="F49" i="7"/>
  <c r="F47" i="7"/>
  <c r="E47" i="7"/>
  <c r="J46" i="7"/>
  <c r="I46" i="7"/>
  <c r="J45" i="7"/>
  <c r="I45" i="7"/>
  <c r="H45" i="7"/>
  <c r="I44" i="7"/>
  <c r="H44" i="7"/>
  <c r="I43" i="7"/>
  <c r="H43" i="7"/>
  <c r="J42" i="7"/>
  <c r="I42" i="7"/>
  <c r="F41" i="7"/>
  <c r="F43" i="7" s="1"/>
  <c r="E41" i="7"/>
  <c r="I41" i="7" s="1"/>
  <c r="J40" i="7"/>
  <c r="I40" i="7"/>
  <c r="H40" i="7"/>
  <c r="H39" i="7"/>
  <c r="J39" i="7" s="1"/>
  <c r="G39" i="7"/>
  <c r="I39" i="7" s="1"/>
  <c r="J38" i="7"/>
  <c r="I38" i="7"/>
  <c r="H50" i="7" l="1"/>
  <c r="H56" i="7" s="1"/>
  <c r="F50" i="7"/>
  <c r="J43" i="7"/>
  <c r="J47" i="7"/>
  <c r="J44" i="7"/>
  <c r="F56" i="7" l="1"/>
  <c r="J56" i="7" s="1"/>
  <c r="J50" i="7"/>
  <c r="E61" i="7" s="1"/>
  <c r="F61" i="7" l="1"/>
  <c r="F64" i="7"/>
  <c r="F63" i="7"/>
  <c r="F62" i="7"/>
  <c r="F65" i="7" l="1"/>
</calcChain>
</file>

<file path=xl/sharedStrings.xml><?xml version="1.0" encoding="utf-8"?>
<sst xmlns="http://schemas.openxmlformats.org/spreadsheetml/2006/main" count="43" uniqueCount="38">
  <si>
    <t>(Whole Dollars)</t>
  </si>
  <si>
    <t xml:space="preserve"> </t>
  </si>
  <si>
    <t>Mechanism</t>
  </si>
  <si>
    <t>FY 2022</t>
  </si>
  <si>
    <r>
      <t>Carryover #</t>
    </r>
    <r>
      <rPr>
        <b/>
        <vertAlign val="superscript"/>
        <sz val="10"/>
        <rFont val="Arial"/>
        <family val="2"/>
      </rPr>
      <t>1</t>
    </r>
  </si>
  <si>
    <r>
      <t>Carryover</t>
    </r>
    <r>
      <rPr>
        <b/>
        <vertAlign val="superscript"/>
        <sz val="10"/>
        <rFont val="Arial"/>
        <family val="2"/>
      </rPr>
      <t>1</t>
    </r>
  </si>
  <si>
    <t>Number</t>
  </si>
  <si>
    <r>
      <t xml:space="preserve">Amount </t>
    </r>
    <r>
      <rPr>
        <b/>
        <vertAlign val="superscript"/>
        <sz val="10"/>
        <rFont val="Arial"/>
        <family val="2"/>
      </rPr>
      <t>1</t>
    </r>
  </si>
  <si>
    <t>Competing</t>
  </si>
  <si>
    <t>Noncompeting</t>
  </si>
  <si>
    <t>Admin Supplements</t>
  </si>
  <si>
    <t>Research Project Grants (RPGs)</t>
  </si>
  <si>
    <t>Subtotal, without SBIR</t>
  </si>
  <si>
    <t>SBIR/STTR Grants</t>
  </si>
  <si>
    <t>Subtotal, RPGs</t>
  </si>
  <si>
    <t>Cancer Centers-P30s</t>
  </si>
  <si>
    <t>P50s</t>
  </si>
  <si>
    <t>Centers</t>
  </si>
  <si>
    <t>Cooperative Agreements-U54s/U41s</t>
  </si>
  <si>
    <t>Subtotal, Centers</t>
  </si>
  <si>
    <t>Other Research</t>
  </si>
  <si>
    <t>Resource Grants-U24s/U2Cs</t>
  </si>
  <si>
    <t>Subtotal, Other Research</t>
  </si>
  <si>
    <t>Subtotal, Research Grants</t>
  </si>
  <si>
    <t>Intramural Research</t>
  </si>
  <si>
    <t>Research Management &amp; Support</t>
  </si>
  <si>
    <t>RMS</t>
  </si>
  <si>
    <t>R&amp;D Contracts</t>
  </si>
  <si>
    <t>SBIR/STTR Contracts</t>
  </si>
  <si>
    <t>Subtotal, R&amp;D Contracts</t>
  </si>
  <si>
    <t>Total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</si>
  <si>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Includes new obligations and recoveries from fiscal years 2017, 2018, 2019, 2020, and 2021 carryover accounts.  </t>
    </r>
  </si>
  <si>
    <t>Amount</t>
  </si>
  <si>
    <t>Percentage of Total</t>
  </si>
  <si>
    <t>Research Grants</t>
  </si>
  <si>
    <t>IR Program</t>
  </si>
  <si>
    <t>FY 2023 #</t>
  </si>
  <si>
    <t>NCI Cancer Moonshot Obligations by Mechanism, FY 2023 and Carryover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</si>
</sst>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0.0%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</borders>
  <cellStyleXfs count="8">
    <xf numFmtId="0" fontId="0" fillId="0" borderId="0">
      <alignment vertical="top"/>
    </xf>
    <xf numFmtId="44" fontId="2" fillId="0" borderId="0" applyFont="0" applyFill="0" applyBorder="0" applyAlignment="0" applyProtection="0"/>
    <xf numFmtId="0" fontId="8" fillId="0" borderId="0">
      <alignment vertical="top"/>
    </xf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66">
    <xf numFmtId="0" fontId="0" fillId="0" borderId="0" xfId="0">
      <alignment vertical="top"/>
    </xf>
    <xf numFmtId="44" fontId="7" fillId="0" borderId="0" xfId="1" applyFont="1" applyFill="1" applyBorder="1" applyAlignment="1">
      <alignment horizontal="right"/>
    </xf>
    <xf numFmtId="44" fontId="7" fillId="0" borderId="0" xfId="1" applyFont="1" applyFill="1" applyBorder="1" applyAlignment="1">
      <alignment horizontal="left"/>
    </xf>
    <xf numFmtId="0" fontId="3" fillId="0" borderId="0" xfId="2" applyFont="1" applyAlignment="1"/>
    <xf numFmtId="0" fontId="4" fillId="0" borderId="0" xfId="2" applyFont="1" applyAlignment="1"/>
    <xf numFmtId="0" fontId="2" fillId="0" borderId="0" xfId="2" applyFont="1" applyAlignment="1"/>
    <xf numFmtId="0" fontId="5" fillId="0" borderId="0" xfId="2" applyFont="1" applyAlignment="1"/>
    <xf numFmtId="0" fontId="6" fillId="0" borderId="0" xfId="2" applyFont="1" applyAlignment="1"/>
    <xf numFmtId="0" fontId="7" fillId="0" borderId="0" xfId="2" applyFont="1" applyAlignment="1"/>
    <xf numFmtId="0" fontId="7" fillId="0" borderId="0" xfId="2" applyFont="1" applyAlignment="1">
      <alignment horizontal="right"/>
    </xf>
    <xf numFmtId="3" fontId="7" fillId="0" borderId="1" xfId="2" applyNumberFormat="1" applyFont="1" applyBorder="1" applyAlignment="1">
      <alignment horizontal="left"/>
    </xf>
    <xf numFmtId="3" fontId="7" fillId="0" borderId="0" xfId="2" applyNumberFormat="1" applyFont="1" applyAlignment="1">
      <alignment horizontal="left"/>
    </xf>
    <xf numFmtId="3" fontId="5" fillId="0" borderId="2" xfId="2" applyNumberFormat="1" applyFont="1" applyBorder="1" applyAlignment="1">
      <alignment horizontal="center"/>
    </xf>
    <xf numFmtId="3" fontId="5" fillId="0" borderId="0" xfId="2" applyNumberFormat="1" applyFont="1" applyAlignment="1">
      <alignment horizontal="center"/>
    </xf>
    <xf numFmtId="0" fontId="7" fillId="0" borderId="0" xfId="2" applyFont="1" applyAlignment="1">
      <alignment horizontal="left"/>
    </xf>
    <xf numFmtId="3" fontId="2" fillId="0" borderId="3" xfId="2" applyNumberFormat="1" applyFont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3" fontId="2" fillId="0" borderId="0" xfId="2" applyNumberFormat="1" applyFont="1" applyAlignment="1">
      <alignment horizontal="right" vertical="center"/>
    </xf>
    <xf numFmtId="0" fontId="2" fillId="0" borderId="3" xfId="2" applyFont="1" applyBorder="1" applyAlignment="1"/>
    <xf numFmtId="0" fontId="2" fillId="0" borderId="0" xfId="2" applyFont="1" applyAlignment="1">
      <alignment horizontal="right" vertical="center"/>
    </xf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right" vertical="center"/>
    </xf>
    <xf numFmtId="0" fontId="2" fillId="0" borderId="3" xfId="2" applyFont="1" applyBorder="1" applyAlignment="1">
      <alignment horizontal="left" vertical="center"/>
    </xf>
    <xf numFmtId="3" fontId="5" fillId="0" borderId="4" xfId="2" applyNumberFormat="1" applyFont="1" applyBorder="1" applyAlignment="1">
      <alignment horizontal="left" vertical="center"/>
    </xf>
    <xf numFmtId="164" fontId="5" fillId="0" borderId="4" xfId="2" applyNumberFormat="1" applyFont="1" applyBorder="1" applyAlignment="1">
      <alignment horizontal="left" vertical="center"/>
    </xf>
    <xf numFmtId="0" fontId="8" fillId="0" borderId="0" xfId="2" applyAlignment="1"/>
    <xf numFmtId="3" fontId="2" fillId="0" borderId="3" xfId="2" applyNumberFormat="1" applyFont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2" fillId="0" borderId="4" xfId="2" applyFont="1" applyBorder="1" applyAlignment="1">
      <alignment horizontal="left" vertical="center"/>
    </xf>
    <xf numFmtId="3" fontId="2" fillId="0" borderId="4" xfId="2" applyNumberFormat="1" applyFont="1" applyBorder="1" applyAlignment="1">
      <alignment horizontal="right" vertical="center"/>
    </xf>
    <xf numFmtId="3" fontId="0" fillId="0" borderId="0" xfId="2" applyNumberFormat="1" applyFont="1" applyAlignment="1">
      <alignment horizontal="right" vertical="center"/>
    </xf>
    <xf numFmtId="0" fontId="0" fillId="0" borderId="0" xfId="2" applyFont="1" applyAlignment="1">
      <alignment horizontal="right" vertical="center"/>
    </xf>
    <xf numFmtId="0" fontId="0" fillId="0" borderId="4" xfId="2" applyFont="1" applyBorder="1" applyAlignment="1">
      <alignment horizontal="left" vertical="center"/>
    </xf>
    <xf numFmtId="3" fontId="0" fillId="0" borderId="4" xfId="2" applyNumberFormat="1" applyFont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left"/>
    </xf>
    <xf numFmtId="3" fontId="2" fillId="2" borderId="0" xfId="2" applyNumberFormat="1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3" fontId="5" fillId="0" borderId="4" xfId="2" applyNumberFormat="1" applyFont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right" vertical="center"/>
    </xf>
    <xf numFmtId="3" fontId="2" fillId="0" borderId="4" xfId="2" applyNumberFormat="1" applyFont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left"/>
    </xf>
    <xf numFmtId="3" fontId="2" fillId="0" borderId="2" xfId="2" applyNumberFormat="1" applyFont="1" applyBorder="1" applyAlignment="1">
      <alignment horizontal="right" vertical="center"/>
    </xf>
    <xf numFmtId="0" fontId="4" fillId="0" borderId="0" xfId="2" applyFont="1" applyAlignment="1">
      <alignment horizontal="right"/>
    </xf>
    <xf numFmtId="3" fontId="7" fillId="0" borderId="1" xfId="2" applyNumberFormat="1" applyFont="1" applyBorder="1" applyAlignment="1">
      <alignment horizontal="right"/>
    </xf>
    <xf numFmtId="3" fontId="7" fillId="0" borderId="0" xfId="2" applyNumberFormat="1" applyFont="1" applyAlignment="1">
      <alignment horizontal="right"/>
    </xf>
    <xf numFmtId="0" fontId="2" fillId="0" borderId="0" xfId="2" applyFont="1" applyAlignment="1">
      <alignment horizontal="right"/>
    </xf>
    <xf numFmtId="3" fontId="5" fillId="0" borderId="2" xfId="2" applyNumberFormat="1" applyFont="1" applyBorder="1" applyAlignment="1">
      <alignment horizontal="right"/>
    </xf>
    <xf numFmtId="164" fontId="2" fillId="0" borderId="2" xfId="1" applyNumberFormat="1" applyFont="1" applyFill="1" applyBorder="1" applyAlignment="1">
      <alignment horizontal="right" vertical="center"/>
    </xf>
    <xf numFmtId="44" fontId="2" fillId="0" borderId="0" xfId="1" applyFont="1" applyFill="1" applyAlignment="1">
      <alignment horizontal="right"/>
    </xf>
    <xf numFmtId="44" fontId="7" fillId="0" borderId="1" xfId="1" applyFont="1" applyFill="1" applyBorder="1" applyAlignment="1">
      <alignment horizontal="right"/>
    </xf>
    <xf numFmtId="49" fontId="5" fillId="0" borderId="2" xfId="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left"/>
    </xf>
    <xf numFmtId="166" fontId="7" fillId="0" borderId="0" xfId="1" applyNumberFormat="1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right" vertical="center"/>
    </xf>
    <xf numFmtId="3" fontId="2" fillId="2" borderId="3" xfId="2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/>
    </xf>
    <xf numFmtId="3" fontId="7" fillId="0" borderId="0" xfId="2" applyNumberFormat="1" applyFont="1" applyAlignment="1">
      <alignment horizontal="center"/>
    </xf>
    <xf numFmtId="3" fontId="2" fillId="2" borderId="0" xfId="2" applyNumberFormat="1" applyFont="1" applyFill="1" applyAlignment="1">
      <alignment horizontal="right" vertical="center"/>
    </xf>
    <xf numFmtId="167" fontId="7" fillId="0" borderId="0" xfId="7" applyNumberFormat="1" applyFont="1" applyFill="1" applyBorder="1" applyAlignment="1">
      <alignment horizontal="center"/>
    </xf>
  </cellXfs>
  <cellStyles count="8">
    <cellStyle name="Comma 2" xfId="6" xr:uid="{4DE56008-2A3F-442D-9FB8-DA5FCF434F79}"/>
    <cellStyle name="Currency" xfId="1" builtinId="4"/>
    <cellStyle name="Currency 2" xfId="4" xr:uid="{813C8324-A1D6-41F2-A4D7-F999F1230240}"/>
    <cellStyle name="Normal" xfId="0" builtinId="0"/>
    <cellStyle name="Normal 2" xfId="2" xr:uid="{00000000-0005-0000-0000-000002000000}"/>
    <cellStyle name="Normal 3" xfId="3" xr:uid="{7FDC0DDF-9FFE-4BD5-B8F7-F5A30718630B}"/>
    <cellStyle name="Normal 3 2" xfId="5" xr:uid="{8E36953E-CE78-4FF3-BE9D-2C06A143C59E}"/>
    <cellStyle name="Percent" xfId="7" builtinId="5"/>
  </cellStyles>
  <dxfs count="0"/>
  <tableStyles count="0" defaultTableStyle="TableStyleMedium2" defaultPivotStyle="PivotStyleLight16"/>
  <colors>
    <mruColors>
      <color rgb="FFD91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FY 2023 Cancer Moonshot and Carryover - 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Obligations by Mechanism</a:t>
            </a:r>
            <a:endParaRPr lang="en-US" sz="1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811581893791087"/>
          <c:y val="0.22446063618761264"/>
          <c:w val="0.44376851303541043"/>
          <c:h val="0.633343097198560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84-49D7-B0E4-EA24B726F1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84-49D7-B0E4-EA24B726F1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84-49D7-B0E4-EA24B726F1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84-49D7-B0E4-EA24B726F135}"/>
              </c:ext>
            </c:extLst>
          </c:dPt>
          <c:dLbls>
            <c:dLbl>
              <c:idx val="0"/>
              <c:layout>
                <c:manualLayout>
                  <c:x val="1.8827065807561712E-2"/>
                  <c:y val="-1.2541406992689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84-49D7-B0E4-EA24B726F135}"/>
                </c:ext>
              </c:extLst>
            </c:dLbl>
            <c:dLbl>
              <c:idx val="1"/>
              <c:layout>
                <c:manualLayout>
                  <c:x val="8.0572351303793044E-4"/>
                  <c:y val="1.2129944626063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84-49D7-B0E4-EA24B726F135}"/>
                </c:ext>
              </c:extLst>
            </c:dLbl>
            <c:dLbl>
              <c:idx val="2"/>
              <c:layout>
                <c:manualLayout>
                  <c:x val="-9.902644145881663E-3"/>
                  <c:y val="1.05796505254179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84-49D7-B0E4-EA24B726F135}"/>
                </c:ext>
              </c:extLst>
            </c:dLbl>
            <c:dLbl>
              <c:idx val="3"/>
              <c:layout>
                <c:manualLayout>
                  <c:x val="-2.9512200569478627E-3"/>
                  <c:y val="-7.26496186708076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84-49D7-B0E4-EA24B726F1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'M3 - Mechanism'!$D$61:$D$64</c:f>
              <c:strCache>
                <c:ptCount val="4"/>
                <c:pt idx="0">
                  <c:v>Research Grants</c:v>
                </c:pt>
                <c:pt idx="1">
                  <c:v>Intramural Research</c:v>
                </c:pt>
                <c:pt idx="2">
                  <c:v>R&amp;D Contracts</c:v>
                </c:pt>
                <c:pt idx="3">
                  <c:v>Research Management &amp; Support</c:v>
                </c:pt>
              </c:strCache>
            </c:strRef>
          </c:cat>
          <c:val>
            <c:numRef>
              <c:f>'M3 - Mechanism'!$E$61:$E$64</c:f>
              <c:numCache>
                <c:formatCode>"$"#,##0</c:formatCode>
                <c:ptCount val="4"/>
                <c:pt idx="0">
                  <c:v>91101859</c:v>
                </c:pt>
                <c:pt idx="1">
                  <c:v>7086652</c:v>
                </c:pt>
                <c:pt idx="2">
                  <c:v>25981074</c:v>
                </c:pt>
                <c:pt idx="3">
                  <c:v>236744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84-49D7-B0E4-EA24B726F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122892</xdr:rowOff>
    </xdr:from>
    <xdr:to>
      <xdr:col>9</xdr:col>
      <xdr:colOff>941295</xdr:colOff>
      <xdr:row>34</xdr:row>
      <xdr:rowOff>51920</xdr:rowOff>
    </xdr:to>
    <xdr:graphicFrame macro="">
      <xdr:nvGraphicFramePr>
        <xdr:cNvPr id="2" name="Chart 1" descr="This chart and table provides the project count and obligated amount by mechanism for fiscal year 2019 and the count and obligations using fiscal years 2017 and 2018 carryover funds.">
          <a:extLst>
            <a:ext uri="{FF2B5EF4-FFF2-40B4-BE49-F238E27FC236}">
              <a16:creationId xmlns:a16="http://schemas.microsoft.com/office/drawing/2014/main" id="{70DBAA85-9AC9-4792-B00B-D266EF356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D6E7-67E1-4F8B-B108-33B894D50499}">
  <sheetPr>
    <tabColor rgb="FF92D050"/>
    <pageSetUpPr fitToPage="1"/>
  </sheetPr>
  <dimension ref="B2:AF76"/>
  <sheetViews>
    <sheetView showGridLines="0" tabSelected="1" topLeftCell="B49" zoomScaleNormal="100" zoomScaleSheetLayoutView="75" workbookViewId="0">
      <selection activeCell="K6" sqref="K6"/>
    </sheetView>
  </sheetViews>
  <sheetFormatPr defaultColWidth="8.81640625" defaultRowHeight="12.5" x14ac:dyDescent="0.25"/>
  <cols>
    <col min="1" max="1" width="8.81640625" style="25"/>
    <col min="2" max="2" width="15.54296875" style="5" customWidth="1"/>
    <col min="3" max="3" width="28.1796875" style="5" bestFit="1" customWidth="1"/>
    <col min="4" max="4" width="30.453125" style="5" bestFit="1" customWidth="1"/>
    <col min="5" max="5" width="10.1796875" style="5" bestFit="1" customWidth="1"/>
    <col min="6" max="6" width="14.81640625" style="52" bestFit="1" customWidth="1"/>
    <col min="7" max="7" width="10.81640625" style="5" bestFit="1" customWidth="1"/>
    <col min="8" max="8" width="14" style="5" customWidth="1"/>
    <col min="9" max="9" width="7.453125" style="5" customWidth="1"/>
    <col min="10" max="10" width="14.81640625" style="55" customWidth="1"/>
    <col min="11" max="11" width="14.54296875" style="5" customWidth="1"/>
    <col min="12" max="30" width="9.1796875" style="5" customWidth="1"/>
    <col min="31" max="32" width="8.81640625" style="5"/>
    <col min="33" max="16384" width="8.81640625" style="25"/>
  </cols>
  <sheetData>
    <row r="2" spans="2:15" ht="18" x14ac:dyDescent="0.4">
      <c r="B2" s="3" t="s">
        <v>37</v>
      </c>
      <c r="C2" s="4"/>
      <c r="D2" s="4"/>
      <c r="E2" s="4"/>
      <c r="F2" s="49"/>
      <c r="G2" s="4"/>
      <c r="H2" s="4"/>
      <c r="I2" s="4"/>
      <c r="M2" s="6"/>
    </row>
    <row r="3" spans="2:15" ht="13" x14ac:dyDescent="0.3">
      <c r="B3" s="7" t="s">
        <v>0</v>
      </c>
      <c r="C3" s="8"/>
      <c r="D3" s="8"/>
      <c r="E3" s="9"/>
      <c r="F3" s="9"/>
      <c r="G3" s="9"/>
      <c r="H3" s="9"/>
      <c r="I3" s="9"/>
      <c r="J3" s="1"/>
      <c r="K3" s="9"/>
    </row>
    <row r="4" spans="2:15" x14ac:dyDescent="0.25">
      <c r="B4" s="10"/>
      <c r="C4" s="10"/>
      <c r="D4" s="10"/>
      <c r="E4" s="10"/>
      <c r="F4" s="50"/>
      <c r="G4" s="10"/>
      <c r="H4" s="10"/>
      <c r="I4" s="10"/>
      <c r="J4" s="56"/>
      <c r="K4" s="10"/>
      <c r="L4" s="11"/>
      <c r="M4" s="11"/>
      <c r="N4" s="11"/>
      <c r="O4" s="11"/>
    </row>
    <row r="5" spans="2:15" x14ac:dyDescent="0.25">
      <c r="B5" s="11"/>
      <c r="C5" s="11"/>
      <c r="D5" s="11"/>
      <c r="E5" s="11"/>
      <c r="F5" s="51"/>
      <c r="G5" s="11"/>
      <c r="H5" s="11"/>
      <c r="I5" s="11"/>
      <c r="J5" s="1"/>
      <c r="K5" s="11"/>
      <c r="L5" s="11"/>
      <c r="M5" s="11"/>
      <c r="N5" s="11"/>
      <c r="O5" s="11"/>
    </row>
    <row r="6" spans="2:15" ht="13" x14ac:dyDescent="0.3">
      <c r="B6" s="11"/>
      <c r="C6" s="11"/>
      <c r="D6" s="11"/>
      <c r="E6" s="11"/>
      <c r="F6" s="51"/>
      <c r="G6" s="11"/>
      <c r="H6" s="11"/>
      <c r="I6" s="11"/>
      <c r="J6" s="1"/>
      <c r="K6" s="11"/>
      <c r="L6" s="11"/>
      <c r="M6" s="6"/>
    </row>
    <row r="7" spans="2:15" x14ac:dyDescent="0.25">
      <c r="B7" s="11"/>
      <c r="C7" s="11"/>
      <c r="D7" s="11"/>
      <c r="E7" s="11"/>
      <c r="F7" s="51"/>
      <c r="G7" s="11"/>
      <c r="H7" s="11"/>
      <c r="I7" s="11"/>
      <c r="J7" s="1"/>
      <c r="K7" s="11"/>
      <c r="L7" s="11"/>
    </row>
    <row r="8" spans="2:15" x14ac:dyDescent="0.25">
      <c r="B8" s="11"/>
      <c r="C8" s="11"/>
      <c r="D8" s="11"/>
      <c r="E8" s="11"/>
      <c r="F8" s="51"/>
      <c r="G8" s="11"/>
      <c r="H8" s="11"/>
      <c r="I8" s="11"/>
      <c r="J8" s="1"/>
      <c r="K8" s="11"/>
      <c r="L8" s="11"/>
    </row>
    <row r="9" spans="2:15" x14ac:dyDescent="0.25">
      <c r="B9" s="11"/>
      <c r="C9" s="11"/>
      <c r="D9" s="11"/>
      <c r="E9" s="11"/>
      <c r="F9" s="51"/>
      <c r="G9" s="11"/>
      <c r="H9" s="11"/>
      <c r="I9" s="11"/>
      <c r="J9" s="1"/>
      <c r="K9" s="11"/>
      <c r="L9" s="11"/>
    </row>
    <row r="10" spans="2:15" x14ac:dyDescent="0.25">
      <c r="B10" s="11"/>
      <c r="C10" s="11"/>
      <c r="D10" s="11"/>
      <c r="E10" s="11"/>
      <c r="F10" s="51"/>
      <c r="G10" s="11"/>
      <c r="H10" s="11"/>
      <c r="I10" s="11"/>
      <c r="J10" s="1"/>
      <c r="K10" s="11"/>
      <c r="L10" s="11"/>
      <c r="M10" s="11"/>
      <c r="O10" s="11"/>
    </row>
    <row r="11" spans="2:15" x14ac:dyDescent="0.25">
      <c r="B11" s="11"/>
      <c r="C11" s="11"/>
      <c r="D11" s="11"/>
      <c r="E11" s="11"/>
      <c r="F11" s="51"/>
      <c r="G11" s="11"/>
      <c r="H11" s="11"/>
      <c r="I11" s="11"/>
      <c r="J11" s="1"/>
      <c r="K11" s="11"/>
      <c r="L11" s="11"/>
      <c r="M11" s="11"/>
      <c r="O11" s="11"/>
    </row>
    <row r="12" spans="2:15" x14ac:dyDescent="0.25">
      <c r="B12" s="11"/>
      <c r="C12" s="11"/>
      <c r="D12" s="11"/>
      <c r="E12" s="11"/>
      <c r="F12" s="51"/>
      <c r="G12" s="11"/>
      <c r="H12" s="11"/>
      <c r="I12" s="11"/>
      <c r="J12" s="1"/>
      <c r="K12" s="11"/>
      <c r="L12" s="11"/>
      <c r="M12" s="11"/>
      <c r="O12" s="11"/>
    </row>
    <row r="13" spans="2:15" x14ac:dyDescent="0.25">
      <c r="B13" s="11"/>
      <c r="C13" s="11"/>
      <c r="D13" s="11"/>
      <c r="E13" s="11"/>
      <c r="F13" s="51"/>
      <c r="G13" s="11"/>
      <c r="H13" s="11"/>
      <c r="I13" s="11"/>
      <c r="J13" s="1"/>
      <c r="K13" s="11"/>
      <c r="L13" s="11"/>
      <c r="M13" s="11"/>
      <c r="N13" s="11"/>
      <c r="O13" s="11"/>
    </row>
    <row r="14" spans="2:15" x14ac:dyDescent="0.25">
      <c r="B14" s="11"/>
      <c r="C14" s="11"/>
      <c r="D14" s="11"/>
      <c r="E14" s="11"/>
      <c r="F14" s="51"/>
      <c r="G14" s="11"/>
      <c r="H14" s="11"/>
      <c r="I14" s="11"/>
      <c r="J14" s="1"/>
      <c r="K14" s="11"/>
      <c r="L14" s="11"/>
      <c r="M14" s="11"/>
      <c r="N14" s="11"/>
      <c r="O14" s="11"/>
    </row>
    <row r="15" spans="2:15" x14ac:dyDescent="0.25">
      <c r="B15" s="11"/>
      <c r="C15" s="11"/>
      <c r="D15" s="11"/>
      <c r="E15" s="11"/>
      <c r="F15" s="51"/>
      <c r="G15" s="11"/>
      <c r="H15" s="11"/>
      <c r="I15" s="11"/>
      <c r="J15" s="1"/>
      <c r="K15" s="11"/>
      <c r="L15" s="11"/>
      <c r="M15" s="11"/>
      <c r="N15" s="11"/>
      <c r="O15" s="11"/>
    </row>
    <row r="16" spans="2:15" x14ac:dyDescent="0.25">
      <c r="B16" s="11"/>
      <c r="C16" s="11"/>
      <c r="D16" s="11"/>
      <c r="E16" s="11"/>
      <c r="F16" s="51"/>
      <c r="G16" s="11"/>
      <c r="H16" s="11"/>
      <c r="I16" s="11"/>
      <c r="J16" s="1"/>
      <c r="K16" s="11"/>
      <c r="L16" s="11"/>
      <c r="M16" s="11"/>
      <c r="N16" s="11"/>
      <c r="O16" s="11"/>
    </row>
    <row r="17" spans="2:15" x14ac:dyDescent="0.25">
      <c r="B17" s="11"/>
      <c r="C17" s="11"/>
      <c r="D17" s="11"/>
      <c r="E17" s="11"/>
      <c r="F17" s="51"/>
      <c r="G17" s="11"/>
      <c r="H17" s="11"/>
      <c r="I17" s="11"/>
      <c r="J17" s="1"/>
      <c r="K17" s="11"/>
      <c r="L17" s="11"/>
      <c r="M17" s="11"/>
      <c r="N17" s="11"/>
      <c r="O17" s="11"/>
    </row>
    <row r="18" spans="2:15" x14ac:dyDescent="0.25">
      <c r="B18" s="11"/>
      <c r="C18" s="11"/>
      <c r="D18" s="11"/>
      <c r="E18" s="11"/>
      <c r="F18" s="51"/>
      <c r="G18" s="11"/>
      <c r="H18" s="11"/>
      <c r="I18" s="11"/>
      <c r="J18" s="1"/>
      <c r="K18" s="11"/>
      <c r="L18" s="11"/>
      <c r="M18" s="11"/>
      <c r="N18" s="11"/>
      <c r="O18" s="11"/>
    </row>
    <row r="19" spans="2:15" x14ac:dyDescent="0.25">
      <c r="B19" s="11"/>
      <c r="C19" s="11"/>
      <c r="D19" s="11"/>
      <c r="E19" s="11"/>
      <c r="F19" s="51"/>
      <c r="G19" s="11"/>
      <c r="H19" s="11"/>
      <c r="I19" s="11"/>
      <c r="J19" s="1"/>
      <c r="K19" s="11"/>
      <c r="L19" s="11"/>
      <c r="M19" s="11"/>
      <c r="N19" s="11"/>
      <c r="O19" s="11"/>
    </row>
    <row r="20" spans="2:15" x14ac:dyDescent="0.25">
      <c r="B20" s="11"/>
      <c r="C20" s="11"/>
      <c r="D20" s="11"/>
      <c r="E20" s="11"/>
      <c r="F20" s="51"/>
      <c r="G20" s="11"/>
      <c r="H20" s="11"/>
      <c r="I20" s="11"/>
      <c r="J20" s="1"/>
      <c r="K20" s="11"/>
      <c r="L20" s="11"/>
      <c r="M20" s="11"/>
      <c r="N20" s="11"/>
      <c r="O20" s="11"/>
    </row>
    <row r="21" spans="2:15" x14ac:dyDescent="0.25">
      <c r="B21" s="11"/>
      <c r="C21" s="11"/>
      <c r="D21" s="11"/>
      <c r="E21" s="11"/>
      <c r="F21" s="51"/>
      <c r="G21" s="11"/>
      <c r="H21" s="11"/>
      <c r="I21" s="11"/>
      <c r="J21" s="1"/>
      <c r="K21" s="11"/>
      <c r="L21" s="11"/>
      <c r="M21" s="11"/>
      <c r="N21" s="11"/>
      <c r="O21" s="11"/>
    </row>
    <row r="22" spans="2:15" x14ac:dyDescent="0.25">
      <c r="B22" s="11"/>
      <c r="C22" s="11"/>
      <c r="D22" s="11"/>
      <c r="E22" s="11"/>
      <c r="F22" s="51"/>
      <c r="G22" s="11"/>
      <c r="H22" s="11"/>
      <c r="I22" s="11"/>
      <c r="J22" s="1"/>
      <c r="K22" s="11"/>
      <c r="L22" s="11"/>
      <c r="M22" s="11"/>
      <c r="N22" s="11"/>
      <c r="O22" s="11"/>
    </row>
    <row r="23" spans="2:15" x14ac:dyDescent="0.25">
      <c r="B23" s="11"/>
      <c r="C23" s="11"/>
      <c r="D23" s="11"/>
      <c r="E23" s="11"/>
      <c r="F23" s="51"/>
      <c r="G23" s="11"/>
      <c r="H23" s="11"/>
      <c r="I23" s="11"/>
      <c r="J23" s="1"/>
      <c r="K23" s="11"/>
      <c r="L23" s="11"/>
      <c r="M23" s="11"/>
      <c r="N23" s="11"/>
      <c r="O23" s="11"/>
    </row>
    <row r="24" spans="2:15" x14ac:dyDescent="0.25">
      <c r="B24" s="11"/>
      <c r="C24" s="11"/>
      <c r="D24" s="11"/>
      <c r="E24" s="11"/>
      <c r="F24" s="51"/>
      <c r="G24" s="11"/>
      <c r="H24" s="11"/>
      <c r="I24" s="11"/>
      <c r="J24" s="1"/>
      <c r="K24" s="11"/>
      <c r="L24" s="11"/>
      <c r="M24" s="11" t="s">
        <v>1</v>
      </c>
      <c r="N24" s="11"/>
      <c r="O24" s="11"/>
    </row>
    <row r="25" spans="2:15" x14ac:dyDescent="0.25">
      <c r="B25" s="11"/>
      <c r="C25" s="11"/>
      <c r="D25" s="11"/>
      <c r="E25" s="11"/>
      <c r="F25" s="51"/>
      <c r="G25" s="11"/>
      <c r="H25" s="11"/>
      <c r="I25" s="11"/>
      <c r="J25" s="1"/>
      <c r="K25" s="11"/>
      <c r="L25" s="11"/>
      <c r="M25" s="11"/>
      <c r="N25" s="11"/>
      <c r="O25" s="11"/>
    </row>
    <row r="26" spans="2:15" x14ac:dyDescent="0.25">
      <c r="B26" s="11"/>
      <c r="C26" s="11"/>
      <c r="D26" s="11"/>
      <c r="E26" s="11"/>
      <c r="F26" s="51"/>
      <c r="G26" s="11"/>
      <c r="H26" s="11"/>
      <c r="I26" s="11"/>
      <c r="J26" s="1"/>
      <c r="K26" s="11"/>
      <c r="L26" s="11"/>
      <c r="M26" s="11"/>
      <c r="N26" s="11"/>
      <c r="O26" s="11"/>
    </row>
    <row r="36" spans="3:15" x14ac:dyDescent="0.25">
      <c r="K36" s="11"/>
      <c r="L36" s="11"/>
      <c r="M36" s="11"/>
      <c r="N36" s="11"/>
      <c r="O36" s="11"/>
    </row>
    <row r="37" spans="3:15" ht="15" x14ac:dyDescent="0.3">
      <c r="C37" s="12" t="s">
        <v>2</v>
      </c>
      <c r="D37" s="13"/>
      <c r="E37" s="12" t="s">
        <v>36</v>
      </c>
      <c r="F37" s="53" t="s">
        <v>3</v>
      </c>
      <c r="G37" s="12" t="s">
        <v>4</v>
      </c>
      <c r="H37" s="12" t="s">
        <v>5</v>
      </c>
      <c r="I37" s="12" t="s">
        <v>6</v>
      </c>
      <c r="J37" s="57" t="s">
        <v>7</v>
      </c>
      <c r="K37" s="14"/>
      <c r="L37" s="14"/>
      <c r="M37" s="14"/>
      <c r="N37" s="14"/>
      <c r="O37" s="14"/>
    </row>
    <row r="38" spans="3:15" ht="15" customHeight="1" x14ac:dyDescent="0.25">
      <c r="D38" s="15" t="s">
        <v>8</v>
      </c>
      <c r="E38" s="26">
        <v>17</v>
      </c>
      <c r="F38" s="15">
        <v>10120660</v>
      </c>
      <c r="G38" s="26"/>
      <c r="H38" s="15">
        <v>-12839</v>
      </c>
      <c r="I38" s="26">
        <f>SUM(E38+G38)</f>
        <v>17</v>
      </c>
      <c r="J38" s="15">
        <f>SUM(F38+H38)</f>
        <v>10107821</v>
      </c>
      <c r="K38" s="14"/>
      <c r="L38" s="14"/>
      <c r="M38" s="14"/>
      <c r="N38" s="14"/>
      <c r="O38" s="14"/>
    </row>
    <row r="39" spans="3:15" ht="15" customHeight="1" x14ac:dyDescent="0.25">
      <c r="D39" s="33" t="s">
        <v>9</v>
      </c>
      <c r="E39" s="27">
        <v>22</v>
      </c>
      <c r="F39" s="17">
        <v>20159028</v>
      </c>
      <c r="G39" s="27">
        <f>2+3</f>
        <v>5</v>
      </c>
      <c r="H39" s="17">
        <f>2064567+1691389-405840</f>
        <v>3350116</v>
      </c>
      <c r="I39" s="27">
        <f>SUM(E39+G39)</f>
        <v>27</v>
      </c>
      <c r="J39" s="17">
        <f t="shared" ref="J39:J47" si="0">SUM(F39+H39)</f>
        <v>23509144</v>
      </c>
      <c r="K39" s="14"/>
      <c r="L39" s="14"/>
      <c r="M39" s="14"/>
      <c r="N39" s="14"/>
      <c r="O39" s="14"/>
    </row>
    <row r="40" spans="3:15" ht="15" customHeight="1" x14ac:dyDescent="0.25">
      <c r="C40" s="16"/>
      <c r="D40" s="17" t="s">
        <v>10</v>
      </c>
      <c r="E40" s="27">
        <v>0</v>
      </c>
      <c r="F40" s="17">
        <v>3223200</v>
      </c>
      <c r="G40" s="38">
        <v>0</v>
      </c>
      <c r="H40" s="17">
        <f>464714+741690</f>
        <v>1206404</v>
      </c>
      <c r="I40" s="27">
        <f t="shared" ref="I40:I43" si="1">SUM(E40+G40)</f>
        <v>0</v>
      </c>
      <c r="J40" s="17">
        <f t="shared" si="0"/>
        <v>4429604</v>
      </c>
      <c r="K40" s="14"/>
      <c r="L40" s="14"/>
      <c r="M40" s="14"/>
      <c r="N40" s="14"/>
      <c r="O40" s="14"/>
    </row>
    <row r="41" spans="3:15" ht="15" customHeight="1" x14ac:dyDescent="0.25">
      <c r="C41" s="16" t="s">
        <v>11</v>
      </c>
      <c r="D41" s="17" t="s">
        <v>12</v>
      </c>
      <c r="E41" s="27">
        <f>SUM(E38:E39)</f>
        <v>39</v>
      </c>
      <c r="F41" s="60">
        <f>SUM(F38:F40)</f>
        <v>33502888</v>
      </c>
      <c r="G41" s="27"/>
      <c r="H41" s="60">
        <v>4543681</v>
      </c>
      <c r="I41" s="27">
        <f t="shared" si="1"/>
        <v>39</v>
      </c>
      <c r="J41" s="17">
        <v>38046569</v>
      </c>
      <c r="K41" s="14"/>
      <c r="L41" s="14"/>
      <c r="M41" s="14"/>
      <c r="N41" s="14"/>
      <c r="O41" s="14"/>
    </row>
    <row r="42" spans="3:15" ht="15" customHeight="1" x14ac:dyDescent="0.25">
      <c r="C42" s="16"/>
      <c r="D42" s="17" t="s">
        <v>13</v>
      </c>
      <c r="E42" s="27">
        <v>2</v>
      </c>
      <c r="F42" s="17">
        <v>947801</v>
      </c>
      <c r="G42" s="27"/>
      <c r="H42" s="17"/>
      <c r="I42" s="27">
        <f t="shared" si="1"/>
        <v>2</v>
      </c>
      <c r="J42" s="17">
        <f t="shared" si="0"/>
        <v>947801</v>
      </c>
      <c r="K42" s="14"/>
      <c r="L42" s="14"/>
      <c r="M42" s="14"/>
      <c r="N42" s="14"/>
      <c r="O42" s="14"/>
    </row>
    <row r="43" spans="3:15" ht="15" customHeight="1" x14ac:dyDescent="0.25">
      <c r="C43" s="16"/>
      <c r="D43" s="48" t="s">
        <v>14</v>
      </c>
      <c r="E43" s="28">
        <v>41</v>
      </c>
      <c r="F43" s="54">
        <f>F41+F42</f>
        <v>34450689</v>
      </c>
      <c r="G43" s="28">
        <v>5</v>
      </c>
      <c r="H43" s="54">
        <f>H39+H40+H38</f>
        <v>4543681</v>
      </c>
      <c r="I43" s="27">
        <f t="shared" si="1"/>
        <v>46</v>
      </c>
      <c r="J43" s="17">
        <f t="shared" si="0"/>
        <v>38994370</v>
      </c>
      <c r="K43" s="14"/>
      <c r="L43" s="14"/>
      <c r="M43" s="14"/>
      <c r="N43" s="14"/>
      <c r="O43" s="14"/>
    </row>
    <row r="44" spans="3:15" ht="15" customHeight="1" x14ac:dyDescent="0.25">
      <c r="C44" s="18"/>
      <c r="D44" s="17" t="s">
        <v>15</v>
      </c>
      <c r="E44" s="61">
        <v>0</v>
      </c>
      <c r="F44" s="17">
        <v>1537950</v>
      </c>
      <c r="G44" s="61"/>
      <c r="H44" s="17">
        <f>224723+1507000</f>
        <v>1731723</v>
      </c>
      <c r="I44" s="61">
        <f>SUM(E44+G44)</f>
        <v>0</v>
      </c>
      <c r="J44" s="17">
        <f t="shared" si="0"/>
        <v>3269673</v>
      </c>
      <c r="K44" s="14"/>
      <c r="L44" s="14"/>
      <c r="M44" s="14"/>
      <c r="N44" s="14"/>
      <c r="O44" s="14"/>
    </row>
    <row r="45" spans="3:15" ht="15" customHeight="1" x14ac:dyDescent="0.25">
      <c r="D45" s="33" t="s">
        <v>16</v>
      </c>
      <c r="E45" s="38">
        <v>4</v>
      </c>
      <c r="F45" s="17">
        <v>4781909</v>
      </c>
      <c r="G45" s="38">
        <v>7</v>
      </c>
      <c r="H45" s="17">
        <f>5220011+1087825+881687</f>
        <v>7189523</v>
      </c>
      <c r="I45" s="38">
        <f t="shared" ref="I45:I46" si="2">SUM(E45+G45)</f>
        <v>11</v>
      </c>
      <c r="J45" s="17">
        <f t="shared" si="0"/>
        <v>11971432</v>
      </c>
      <c r="K45" s="14"/>
      <c r="L45" s="14"/>
      <c r="M45" s="14"/>
      <c r="N45" s="14"/>
      <c r="O45" s="14"/>
    </row>
    <row r="46" spans="3:15" ht="15" customHeight="1" x14ac:dyDescent="0.25">
      <c r="C46" s="16" t="s">
        <v>17</v>
      </c>
      <c r="D46" s="34" t="s">
        <v>18</v>
      </c>
      <c r="E46" s="40">
        <v>6</v>
      </c>
      <c r="F46" s="17">
        <v>6794785</v>
      </c>
      <c r="G46" s="40">
        <v>4</v>
      </c>
      <c r="H46" s="17">
        <v>707969</v>
      </c>
      <c r="I46" s="38">
        <f t="shared" si="2"/>
        <v>10</v>
      </c>
      <c r="J46" s="17">
        <f t="shared" si="0"/>
        <v>7502754</v>
      </c>
    </row>
    <row r="47" spans="3:15" ht="15" customHeight="1" x14ac:dyDescent="0.25">
      <c r="C47" s="20"/>
      <c r="D47" s="21" t="s">
        <v>19</v>
      </c>
      <c r="E47" s="28">
        <f>SUM(E44:E46)</f>
        <v>10</v>
      </c>
      <c r="F47" s="54">
        <f>SUM(F44:F46)</f>
        <v>13114644</v>
      </c>
      <c r="G47" s="28">
        <v>11</v>
      </c>
      <c r="H47" s="54">
        <f>SUM(H44:H46)</f>
        <v>9629215</v>
      </c>
      <c r="I47" s="38">
        <f>SUM(E47+G47)</f>
        <v>21</v>
      </c>
      <c r="J47" s="17">
        <f t="shared" si="0"/>
        <v>22743859</v>
      </c>
    </row>
    <row r="48" spans="3:15" ht="15" customHeight="1" x14ac:dyDescent="0.25">
      <c r="C48" s="22" t="s">
        <v>20</v>
      </c>
      <c r="D48" s="34" t="s">
        <v>21</v>
      </c>
      <c r="E48" s="41">
        <v>12</v>
      </c>
      <c r="F48" s="17">
        <v>19496381</v>
      </c>
      <c r="G48" s="41">
        <v>0</v>
      </c>
      <c r="H48" s="17">
        <v>9867249</v>
      </c>
      <c r="I48" s="41">
        <v>13</v>
      </c>
      <c r="J48" s="17">
        <v>29363630</v>
      </c>
    </row>
    <row r="49" spans="2:15" ht="15" customHeight="1" x14ac:dyDescent="0.25">
      <c r="C49" s="20"/>
      <c r="D49" s="21" t="s">
        <v>22</v>
      </c>
      <c r="E49" s="41">
        <v>12</v>
      </c>
      <c r="F49" s="17">
        <f>F48</f>
        <v>19496381</v>
      </c>
      <c r="G49" s="42">
        <v>0</v>
      </c>
      <c r="H49" s="54">
        <f>H48</f>
        <v>9867249</v>
      </c>
      <c r="I49" s="42">
        <v>13</v>
      </c>
      <c r="J49" s="54">
        <v>29363630</v>
      </c>
    </row>
    <row r="50" spans="2:15" ht="15" customHeight="1" x14ac:dyDescent="0.25">
      <c r="C50" s="23" t="s">
        <v>23</v>
      </c>
      <c r="D50" s="23"/>
      <c r="E50" s="43">
        <f>E43+E47+E49</f>
        <v>63</v>
      </c>
      <c r="F50" s="44">
        <f>F43+F47+F49</f>
        <v>67061714</v>
      </c>
      <c r="G50" s="43"/>
      <c r="H50" s="44">
        <f>SUM(H43+H47+H49)</f>
        <v>24040145</v>
      </c>
      <c r="I50" s="43">
        <v>84</v>
      </c>
      <c r="J50" s="44">
        <f>SUM(F50+H50)</f>
        <v>91101859</v>
      </c>
    </row>
    <row r="51" spans="2:15" ht="15" customHeight="1" x14ac:dyDescent="0.25">
      <c r="C51" s="31" t="s">
        <v>24</v>
      </c>
      <c r="D51" s="32" t="s">
        <v>35</v>
      </c>
      <c r="E51" s="45"/>
      <c r="F51" s="46">
        <v>5862449</v>
      </c>
      <c r="G51" s="45"/>
      <c r="H51" s="46">
        <v>1224203</v>
      </c>
      <c r="I51" s="45">
        <v>0</v>
      </c>
      <c r="J51" s="46">
        <f>F51+H51</f>
        <v>7086652</v>
      </c>
    </row>
    <row r="52" spans="2:15" ht="15" customHeight="1" x14ac:dyDescent="0.25">
      <c r="C52" s="35" t="s">
        <v>25</v>
      </c>
      <c r="D52" s="36" t="s">
        <v>26</v>
      </c>
      <c r="E52" s="45"/>
      <c r="F52" s="46">
        <v>181766</v>
      </c>
      <c r="G52" s="45"/>
      <c r="H52" s="46">
        <v>54978</v>
      </c>
      <c r="I52" s="45">
        <v>0</v>
      </c>
      <c r="J52" s="46">
        <v>236744</v>
      </c>
    </row>
    <row r="53" spans="2:15" ht="15" customHeight="1" x14ac:dyDescent="0.25">
      <c r="C53" s="16" t="s">
        <v>27</v>
      </c>
      <c r="D53" s="17" t="s">
        <v>27</v>
      </c>
      <c r="E53" s="38">
        <v>11</v>
      </c>
      <c r="F53" s="64">
        <v>6749065</v>
      </c>
      <c r="G53" s="38">
        <v>7</v>
      </c>
      <c r="H53" s="64">
        <v>12492089</v>
      </c>
      <c r="I53" s="38">
        <v>14</v>
      </c>
      <c r="J53" s="64">
        <f>F53+H53</f>
        <v>19241154</v>
      </c>
      <c r="K53" s="14"/>
      <c r="L53" s="14"/>
      <c r="M53" s="14"/>
      <c r="N53" s="14"/>
      <c r="O53" s="14"/>
    </row>
    <row r="54" spans="2:15" ht="15" customHeight="1" x14ac:dyDescent="0.25">
      <c r="D54" s="19" t="s">
        <v>28</v>
      </c>
      <c r="E54" s="39">
        <v>6</v>
      </c>
      <c r="F54" s="64">
        <v>6739920</v>
      </c>
      <c r="G54" s="39"/>
      <c r="H54" s="64">
        <v>0</v>
      </c>
      <c r="I54" s="39">
        <v>3</v>
      </c>
      <c r="J54" s="64">
        <f>F54</f>
        <v>6739920</v>
      </c>
      <c r="K54" s="14"/>
      <c r="L54" s="14"/>
      <c r="M54" s="14"/>
      <c r="N54" s="14"/>
      <c r="O54" s="14"/>
    </row>
    <row r="55" spans="2:15" ht="15" customHeight="1" x14ac:dyDescent="0.25">
      <c r="C55" s="20"/>
      <c r="D55" s="21" t="s">
        <v>29</v>
      </c>
      <c r="E55" s="28">
        <v>17</v>
      </c>
      <c r="F55" s="54">
        <f>F53+F54</f>
        <v>13488985</v>
      </c>
      <c r="G55" s="28">
        <v>7</v>
      </c>
      <c r="H55" s="54">
        <f>H53</f>
        <v>12492089</v>
      </c>
      <c r="I55" s="28">
        <v>17</v>
      </c>
      <c r="J55" s="54">
        <f>F55+H55</f>
        <v>25981074</v>
      </c>
      <c r="K55" s="14"/>
      <c r="L55" s="14"/>
      <c r="M55" s="14"/>
      <c r="N55" s="14"/>
      <c r="O55" s="14"/>
    </row>
    <row r="56" spans="2:15" s="5" customFormat="1" ht="15" customHeight="1" x14ac:dyDescent="0.25">
      <c r="C56" s="24" t="s">
        <v>30</v>
      </c>
      <c r="D56" s="24"/>
      <c r="E56" s="29"/>
      <c r="F56" s="30">
        <f>F50+F51+F52+F55</f>
        <v>86594914</v>
      </c>
      <c r="G56" s="29"/>
      <c r="H56" s="30">
        <f>H50+H51+H53+H52</f>
        <v>37811415</v>
      </c>
      <c r="I56" s="29"/>
      <c r="J56" s="30">
        <f>F56+H56</f>
        <v>124406329</v>
      </c>
      <c r="K56" s="11"/>
      <c r="L56" s="11"/>
      <c r="M56" s="11"/>
      <c r="N56" s="11"/>
      <c r="O56" s="11"/>
    </row>
    <row r="57" spans="2:15" s="5" customFormat="1" x14ac:dyDescent="0.25">
      <c r="B57" s="11"/>
      <c r="C57" s="47" t="s">
        <v>31</v>
      </c>
      <c r="D57" s="11"/>
      <c r="E57" s="11"/>
      <c r="F57" s="51"/>
      <c r="G57" s="11"/>
      <c r="H57" s="11"/>
      <c r="I57" s="11"/>
      <c r="J57" s="1"/>
      <c r="K57" s="11"/>
      <c r="L57" s="11"/>
      <c r="M57" s="11"/>
      <c r="N57" s="11"/>
      <c r="O57" s="11"/>
    </row>
    <row r="58" spans="2:15" s="5" customFormat="1" x14ac:dyDescent="0.25">
      <c r="B58" s="11"/>
      <c r="C58" s="11"/>
      <c r="D58" s="11"/>
      <c r="E58" s="11"/>
      <c r="F58" s="51"/>
      <c r="G58" s="11"/>
      <c r="H58" s="59"/>
      <c r="I58" s="11"/>
      <c r="J58" s="1"/>
      <c r="K58" s="11"/>
      <c r="L58" s="11"/>
      <c r="M58" s="11"/>
      <c r="N58" s="11"/>
      <c r="O58" s="11"/>
    </row>
    <row r="59" spans="2:15" s="5" customFormat="1" x14ac:dyDescent="0.25">
      <c r="B59" s="11"/>
      <c r="C59" s="11"/>
      <c r="D59" s="11"/>
      <c r="E59" s="11"/>
      <c r="F59" s="51"/>
      <c r="G59" s="11"/>
      <c r="H59" s="11"/>
      <c r="I59" s="11"/>
      <c r="J59" s="1"/>
      <c r="K59" s="11"/>
      <c r="L59" s="11"/>
      <c r="M59" s="11"/>
      <c r="N59" s="11"/>
      <c r="O59" s="11"/>
    </row>
    <row r="60" spans="2:15" s="5" customFormat="1" x14ac:dyDescent="0.25">
      <c r="B60" s="11"/>
      <c r="C60" s="11"/>
      <c r="D60" s="63" t="s">
        <v>2</v>
      </c>
      <c r="E60" s="2" t="s">
        <v>32</v>
      </c>
      <c r="F60" s="1" t="s">
        <v>33</v>
      </c>
      <c r="G60" s="2"/>
      <c r="H60" s="2"/>
      <c r="I60" s="2"/>
      <c r="J60" s="1"/>
      <c r="K60" s="11"/>
      <c r="L60" s="11"/>
      <c r="M60" s="11"/>
      <c r="N60" s="11"/>
      <c r="O60" s="11"/>
    </row>
    <row r="61" spans="2:15" s="5" customFormat="1" x14ac:dyDescent="0.25">
      <c r="B61" s="11"/>
      <c r="C61" s="11"/>
      <c r="D61" s="11" t="s">
        <v>34</v>
      </c>
      <c r="E61" s="62">
        <f>J50</f>
        <v>91101859</v>
      </c>
      <c r="F61" s="65">
        <f>E61/$J$56</f>
        <v>0.73229279999090724</v>
      </c>
      <c r="G61" s="37"/>
      <c r="H61" s="58"/>
      <c r="I61" s="37"/>
      <c r="J61" s="1"/>
      <c r="K61" s="11"/>
      <c r="L61" s="11"/>
      <c r="M61" s="11"/>
      <c r="N61" s="11"/>
      <c r="O61" s="11"/>
    </row>
    <row r="62" spans="2:15" s="5" customFormat="1" x14ac:dyDescent="0.25">
      <c r="B62" s="11"/>
      <c r="C62" s="11"/>
      <c r="D62" s="11" t="s">
        <v>24</v>
      </c>
      <c r="E62" s="62">
        <f>J51</f>
        <v>7086652</v>
      </c>
      <c r="F62" s="65">
        <f t="shared" ref="F62:F64" si="3">E62/$J$56</f>
        <v>5.6963757848686299E-2</v>
      </c>
      <c r="G62" s="37"/>
      <c r="H62" s="37"/>
      <c r="I62" s="37"/>
      <c r="J62" s="1"/>
      <c r="K62" s="11"/>
      <c r="L62" s="11"/>
      <c r="M62" s="11"/>
      <c r="N62" s="11"/>
      <c r="O62" s="11"/>
    </row>
    <row r="63" spans="2:15" s="5" customFormat="1" x14ac:dyDescent="0.25">
      <c r="B63" s="11"/>
      <c r="C63" s="11"/>
      <c r="D63" s="11" t="s">
        <v>27</v>
      </c>
      <c r="E63" s="62">
        <f>J55</f>
        <v>25981074</v>
      </c>
      <c r="F63" s="65">
        <f t="shared" si="3"/>
        <v>0.20884045216059707</v>
      </c>
      <c r="G63" s="37"/>
      <c r="H63" s="37"/>
      <c r="I63" s="37"/>
      <c r="J63" s="1"/>
      <c r="K63" s="11"/>
      <c r="L63" s="11"/>
      <c r="M63" s="11"/>
      <c r="N63" s="11"/>
      <c r="O63" s="11"/>
    </row>
    <row r="64" spans="2:15" s="5" customFormat="1" x14ac:dyDescent="0.25">
      <c r="B64" s="11"/>
      <c r="C64" s="11"/>
      <c r="D64" s="11" t="s">
        <v>25</v>
      </c>
      <c r="E64" s="62">
        <f>J52</f>
        <v>236744</v>
      </c>
      <c r="F64" s="65">
        <f t="shared" si="3"/>
        <v>1.9029899998094148E-3</v>
      </c>
      <c r="G64" s="37"/>
      <c r="H64" s="37"/>
      <c r="I64" s="37"/>
      <c r="J64" s="1"/>
      <c r="K64" s="11"/>
      <c r="L64" s="11"/>
      <c r="M64" s="11"/>
      <c r="N64" s="11"/>
      <c r="O64" s="11"/>
    </row>
    <row r="65" spans="2:15" s="5" customFormat="1" x14ac:dyDescent="0.25">
      <c r="B65" s="11"/>
      <c r="C65" s="11"/>
      <c r="D65" s="11"/>
      <c r="E65" s="11"/>
      <c r="F65" s="51">
        <f>SUM(F61:F64)</f>
        <v>1</v>
      </c>
      <c r="G65" s="11"/>
      <c r="H65" s="11"/>
      <c r="I65" s="11"/>
      <c r="J65" s="1"/>
      <c r="K65" s="11"/>
      <c r="L65" s="11"/>
      <c r="M65" s="11"/>
      <c r="N65" s="11"/>
      <c r="O65" s="11"/>
    </row>
    <row r="66" spans="2:15" s="5" customFormat="1" x14ac:dyDescent="0.25">
      <c r="B66" s="11"/>
      <c r="C66" s="11"/>
      <c r="D66" s="11"/>
      <c r="E66" s="11"/>
      <c r="F66" s="51"/>
      <c r="G66" s="11"/>
      <c r="H66" s="11"/>
      <c r="I66" s="11"/>
      <c r="J66" s="1"/>
      <c r="K66" s="11"/>
      <c r="L66" s="11"/>
      <c r="M66" s="11"/>
      <c r="N66" s="11"/>
      <c r="O66" s="11"/>
    </row>
    <row r="67" spans="2:15" s="5" customFormat="1" x14ac:dyDescent="0.25">
      <c r="B67" s="11"/>
      <c r="C67" s="11"/>
      <c r="D67" s="11"/>
      <c r="E67" s="11"/>
      <c r="F67" s="51"/>
      <c r="G67" s="11"/>
      <c r="H67" s="11"/>
      <c r="I67" s="11"/>
      <c r="J67" s="1"/>
      <c r="K67" s="11"/>
      <c r="L67" s="11"/>
      <c r="M67" s="11"/>
      <c r="N67" s="11"/>
      <c r="O67" s="11"/>
    </row>
    <row r="68" spans="2:15" s="5" customFormat="1" x14ac:dyDescent="0.25">
      <c r="B68" s="11"/>
      <c r="C68" s="11"/>
      <c r="D68" s="11"/>
      <c r="E68" s="11"/>
      <c r="F68" s="51"/>
      <c r="G68" s="11"/>
      <c r="H68" s="11"/>
      <c r="I68" s="11"/>
      <c r="J68" s="1"/>
      <c r="K68" s="11"/>
      <c r="L68" s="11"/>
      <c r="M68" s="11"/>
      <c r="N68" s="11"/>
      <c r="O68" s="11"/>
    </row>
    <row r="69" spans="2:15" s="5" customFormat="1" x14ac:dyDescent="0.25">
      <c r="B69" s="11"/>
      <c r="C69" s="11"/>
      <c r="D69" s="11"/>
      <c r="E69" s="11"/>
      <c r="F69" s="51"/>
      <c r="G69" s="11"/>
      <c r="H69" s="11"/>
      <c r="I69" s="11"/>
      <c r="J69" s="1"/>
      <c r="K69" s="11"/>
      <c r="L69" s="11"/>
      <c r="M69" s="11"/>
      <c r="N69" s="11"/>
      <c r="O69" s="11"/>
    </row>
    <row r="70" spans="2:15" s="5" customFormat="1" x14ac:dyDescent="0.25">
      <c r="B70" s="11"/>
      <c r="C70" s="11"/>
      <c r="D70" s="11"/>
      <c r="E70" s="11"/>
      <c r="F70" s="51"/>
      <c r="G70" s="11"/>
      <c r="H70" s="11"/>
      <c r="I70" s="11"/>
      <c r="J70" s="1"/>
      <c r="K70" s="11"/>
      <c r="L70" s="11"/>
      <c r="M70" s="11"/>
      <c r="N70" s="11"/>
      <c r="O70" s="11"/>
    </row>
    <row r="71" spans="2:15" s="5" customFormat="1" x14ac:dyDescent="0.25">
      <c r="B71" s="11"/>
      <c r="C71" s="11"/>
      <c r="D71" s="11"/>
      <c r="E71" s="11"/>
      <c r="F71" s="51"/>
      <c r="G71" s="11"/>
      <c r="H71" s="11"/>
      <c r="I71" s="11"/>
      <c r="J71" s="1"/>
      <c r="K71" s="11"/>
      <c r="L71" s="11"/>
      <c r="M71" s="11"/>
      <c r="N71" s="11"/>
      <c r="O71" s="11"/>
    </row>
    <row r="72" spans="2:15" s="5" customFormat="1" x14ac:dyDescent="0.25">
      <c r="B72" s="11"/>
      <c r="C72" s="11"/>
      <c r="D72" s="11"/>
      <c r="E72" s="11"/>
      <c r="F72" s="51"/>
      <c r="G72" s="11"/>
      <c r="H72" s="11"/>
      <c r="I72" s="11"/>
      <c r="J72" s="1"/>
      <c r="K72" s="11"/>
      <c r="L72" s="11"/>
      <c r="M72" s="11"/>
      <c r="N72" s="11"/>
      <c r="O72" s="11"/>
    </row>
    <row r="73" spans="2:15" s="5" customFormat="1" x14ac:dyDescent="0.25">
      <c r="B73" s="11"/>
      <c r="C73" s="11"/>
      <c r="D73" s="11"/>
      <c r="E73" s="11"/>
      <c r="F73" s="51"/>
      <c r="G73" s="11"/>
      <c r="H73" s="11"/>
      <c r="I73" s="11"/>
      <c r="J73" s="1"/>
      <c r="K73" s="11"/>
      <c r="L73" s="11"/>
      <c r="M73" s="11"/>
      <c r="N73" s="11"/>
      <c r="O73" s="11"/>
    </row>
    <row r="74" spans="2:15" s="5" customFormat="1" x14ac:dyDescent="0.25">
      <c r="B74" s="11"/>
      <c r="C74" s="11"/>
      <c r="D74" s="11"/>
      <c r="E74" s="11"/>
      <c r="F74" s="51"/>
      <c r="G74" s="11"/>
      <c r="H74" s="11"/>
      <c r="I74" s="11"/>
      <c r="J74" s="1"/>
      <c r="K74" s="11"/>
      <c r="L74" s="11"/>
      <c r="M74" s="11"/>
      <c r="N74" s="11"/>
      <c r="O74" s="11"/>
    </row>
    <row r="75" spans="2:15" s="5" customFormat="1" x14ac:dyDescent="0.25">
      <c r="B75" s="11"/>
      <c r="C75" s="11"/>
      <c r="D75" s="11"/>
      <c r="E75" s="11"/>
      <c r="F75" s="51"/>
      <c r="G75" s="11"/>
      <c r="H75" s="11"/>
      <c r="I75" s="11"/>
      <c r="J75" s="55"/>
      <c r="K75" s="11"/>
      <c r="L75" s="11"/>
      <c r="M75" s="11"/>
      <c r="N75" s="11"/>
      <c r="O75" s="11"/>
    </row>
    <row r="76" spans="2:15" s="5" customFormat="1" x14ac:dyDescent="0.25">
      <c r="B76" s="11"/>
      <c r="F76" s="52"/>
      <c r="J76" s="55"/>
    </row>
  </sheetData>
  <pageMargins left="0.75" right="0.75" top="0.73" bottom="0" header="0.73" footer="0.4"/>
  <pageSetup scale="95" orientation="portrait" r:id="rId1"/>
  <headerFooter alignWithMargins="0">
    <oddFooter>&amp;RB-3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9B7D6E17-7387-4FE9-85DE-20C32FD189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41E96D-137A-4645-B08F-651169301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87FD36-0087-4031-A504-18C05C7CE66F}">
  <ds:schemaRefs>
    <ds:schemaRef ds:uri="cc6cb3c4-1d8c-4c99-950d-6b271b3a14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c5232c0-f96e-4c82-bae7-3ef928ffdb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M3 - Mechanism</vt:lpstr>
      <vt:lpstr>'M3 - Mechanism'!Print_Area</vt:lpstr>
    </vt:vector>
  </TitlesOfParts>
  <Manager/>
  <Company/>
  <LinksUpToDate>false</LinksUpToDate>
  <SharedDoc>false</SharedDoc>
  <HyperlinkBase>https://www.cancer.gov/research/key-initiatives/moonshot-cancer-initiative/funding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NCI Cancer Moonshot Obligations by Mechanism</dc:title>
  <dc:subject>NCI Cancer Moonshot Obligations by Mechanism</dc:subject>
  <dc:creator>NCI</dc:creator>
  <cp:keywords>Cancer Moonshot, funding, 21st Century Cares Act</cp:keywords>
  <dc:description/>
  <cp:lastModifiedBy>Walsh, Megan (NIH/NCI) [C]</cp:lastModifiedBy>
  <cp:revision/>
  <dcterms:created xsi:type="dcterms:W3CDTF">2017-12-21T16:36:29Z</dcterms:created>
  <dcterms:modified xsi:type="dcterms:W3CDTF">2024-06-11T20:17:36Z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