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phillipsmp_nih_gov/Documents/Fact Book/FY 2025/"/>
    </mc:Choice>
  </mc:AlternateContent>
  <xr:revisionPtr revIDLastSave="0" documentId="8_{6423AD4E-CA59-4FF7-BA80-64B4EEAA7BA0}" xr6:coauthVersionLast="47" xr6:coauthVersionMax="47" xr10:uidLastSave="{00000000-0000-0000-0000-000000000000}"/>
  <bookViews>
    <workbookView xWindow="38290" yWindow="-1280" windowWidth="38620" windowHeight="21100" xr2:uid="{DB5E775C-22F7-4474-BC4E-3DB791651CCB}"/>
  </bookViews>
  <sheets>
    <sheet name="FBE10; K Awards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'FBE10; K Awards'!$A$1:$F$51</definedName>
    <definedName name="SPORESPG1">#N/A</definedName>
    <definedName name="SPORESPG2">#N/A</definedName>
    <definedName name="TRANSFE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  <c r="K38" i="1" l="1"/>
  <c r="K37" i="1"/>
  <c r="K35" i="1"/>
  <c r="K34" i="1"/>
  <c r="K33" i="1"/>
  <c r="K32" i="1"/>
  <c r="K31" i="1"/>
  <c r="K30" i="1"/>
  <c r="K29" i="1"/>
  <c r="K28" i="1"/>
  <c r="K27" i="1"/>
  <c r="K26" i="1"/>
  <c r="E21" i="1"/>
  <c r="D21" i="1"/>
  <c r="C21" i="1"/>
  <c r="F20" i="1"/>
  <c r="F19" i="1"/>
  <c r="K11" i="1"/>
  <c r="L9" i="1"/>
  <c r="L8" i="1"/>
  <c r="L7" i="1"/>
  <c r="L11" i="1" s="1"/>
  <c r="A2" i="1"/>
  <c r="L38" i="1" l="1"/>
  <c r="L36" i="1"/>
  <c r="K39" i="1"/>
  <c r="F21" i="1"/>
  <c r="L26" i="1"/>
  <c r="L30" i="1"/>
  <c r="L34" i="1"/>
  <c r="L35" i="1"/>
  <c r="L27" i="1"/>
  <c r="L31" i="1"/>
  <c r="L28" i="1"/>
  <c r="L32" i="1"/>
  <c r="L37" i="1"/>
  <c r="L29" i="1"/>
  <c r="L33" i="1"/>
  <c r="J33" i="1" l="1"/>
  <c r="J36" i="1"/>
  <c r="J34" i="1"/>
  <c r="J29" i="1"/>
  <c r="J30" i="1"/>
  <c r="J28" i="1"/>
  <c r="J31" i="1"/>
  <c r="J27" i="1"/>
  <c r="J32" i="1"/>
  <c r="J38" i="1"/>
  <c r="J26" i="1"/>
  <c r="J35" i="1"/>
  <c r="J37" i="1"/>
  <c r="L39" i="1"/>
  <c r="J39" i="1" l="1"/>
</calcChain>
</file>

<file path=xl/sharedStrings.xml><?xml version="1.0" encoding="utf-8"?>
<sst xmlns="http://schemas.openxmlformats.org/spreadsheetml/2006/main" count="63" uniqueCount="59">
  <si>
    <t>Research Career Awards "K" Program</t>
  </si>
  <si>
    <t xml:space="preserve">Number Awarded, Amount Funded, Percent of Total Awards Funded </t>
  </si>
  <si>
    <t>(Dollars in Thousands)</t>
  </si>
  <si>
    <t>Minority K-Awards</t>
  </si>
  <si>
    <t>select activity_code,sum(tcs) from CONG.T_TABLE_GRANT_AWARDS</t>
  </si>
  <si>
    <t xml:space="preserve">where fy=2018   </t>
  </si>
  <si>
    <t>No.</t>
  </si>
  <si>
    <t>Amount</t>
  </si>
  <si>
    <t>K01-Minority Mentored Career Development</t>
  </si>
  <si>
    <t>K00</t>
  </si>
  <si>
    <t>Post-Doc-Fellow Awards</t>
  </si>
  <si>
    <t>K08-Minority Clinical Investigator</t>
  </si>
  <si>
    <t>K01</t>
  </si>
  <si>
    <t>Research Scientist Development Award</t>
  </si>
  <si>
    <t>K22-Minority Transition Career Development</t>
  </si>
  <si>
    <t>K05</t>
  </si>
  <si>
    <t>Research Scientist Award</t>
  </si>
  <si>
    <t>K23-Minority Mentored POR Career Development</t>
  </si>
  <si>
    <t>group by activity_code</t>
  </si>
  <si>
    <t>K07</t>
  </si>
  <si>
    <t>Preventive Oncology</t>
  </si>
  <si>
    <t>Total</t>
  </si>
  <si>
    <t>K08</t>
  </si>
  <si>
    <t>Clinical Investigator</t>
  </si>
  <si>
    <t>K12</t>
  </si>
  <si>
    <t>Institutional Clinical Oncology Research</t>
  </si>
  <si>
    <t>K22</t>
  </si>
  <si>
    <t>Transitional Career Development</t>
  </si>
  <si>
    <t>K23</t>
  </si>
  <si>
    <t>Patient-Oriented Career</t>
  </si>
  <si>
    <t>K24</t>
  </si>
  <si>
    <t>Patient-Oriented Career -- Mid Career</t>
  </si>
  <si>
    <t>K25</t>
  </si>
  <si>
    <t>Mentored Quantitative Research Career Development Award</t>
  </si>
  <si>
    <t>K38</t>
  </si>
  <si>
    <t>K43</t>
  </si>
  <si>
    <t>Mentored Career Devel/Temin Intl Career</t>
  </si>
  <si>
    <t>K99</t>
  </si>
  <si>
    <t>NIH Pathway to Independence Awards</t>
  </si>
  <si>
    <t xml:space="preserve">     Total Research Career Program</t>
  </si>
  <si>
    <t>selec</t>
  </si>
  <si>
    <t>FOR PIE CHART</t>
  </si>
  <si>
    <t>% of funds</t>
  </si>
  <si>
    <t>no. of awards</t>
  </si>
  <si>
    <t>% of awards</t>
  </si>
  <si>
    <t>K00-Post-Doc-Fellow Awards</t>
  </si>
  <si>
    <t>K01-Temin Total</t>
  </si>
  <si>
    <t>K05-Research Scientist Awards</t>
  </si>
  <si>
    <t>K07-Preventive Oncology</t>
  </si>
  <si>
    <t>K08-Clinical Investigator</t>
  </si>
  <si>
    <t>K12-Institutional Clinical Oncology Research</t>
  </si>
  <si>
    <t>K22-Transition Career Development</t>
  </si>
  <si>
    <t>K23-Patient-Oriented Career</t>
  </si>
  <si>
    <t>K24-Patient-Oriented Career -- Mid Career</t>
  </si>
  <si>
    <t>K25-Mentored Quantitative Research Career Development Awards</t>
  </si>
  <si>
    <t>K43-Mentored Career Devel/Temin Intl Career</t>
  </si>
  <si>
    <t>K99-Pathway to Independence Awards</t>
  </si>
  <si>
    <t>Early Stage Mentored Research and Career Development</t>
  </si>
  <si>
    <t>K38-Early Stage Mentored Research and Career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</si>
</sst>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>
      <alignment vertical="top"/>
    </xf>
    <xf numFmtId="0" fontId="2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>
      <alignment vertical="top"/>
    </xf>
    <xf numFmtId="164" fontId="2" fillId="0" borderId="0" xfId="3" applyNumberFormat="1"/>
    <xf numFmtId="0" fontId="4" fillId="0" borderId="0" xfId="3" applyFont="1"/>
    <xf numFmtId="0" fontId="2" fillId="0" borderId="0" xfId="3"/>
    <xf numFmtId="0" fontId="5" fillId="0" borderId="0" xfId="3" applyFont="1"/>
    <xf numFmtId="0" fontId="6" fillId="0" borderId="0" xfId="3" applyFont="1"/>
    <xf numFmtId="0" fontId="7" fillId="0" borderId="0" xfId="2" applyFont="1">
      <alignment vertical="top"/>
    </xf>
    <xf numFmtId="0" fontId="2" fillId="0" borderId="1" xfId="3" applyBorder="1"/>
    <xf numFmtId="0" fontId="2" fillId="0" borderId="1" xfId="2" applyBorder="1">
      <alignment vertical="top"/>
    </xf>
    <xf numFmtId="0" fontId="2" fillId="0" borderId="0" xfId="2">
      <alignment vertical="top"/>
    </xf>
    <xf numFmtId="0" fontId="8" fillId="2" borderId="0" xfId="2" applyFont="1" applyFill="1" applyAlignment="1">
      <alignment horizontal="center" vertical="top"/>
    </xf>
    <xf numFmtId="0" fontId="5" fillId="0" borderId="0" xfId="2" applyFont="1">
      <alignment vertical="top"/>
    </xf>
    <xf numFmtId="0" fontId="9" fillId="0" borderId="0" xfId="3" applyFont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1" xfId="3" applyFont="1" applyFill="1" applyBorder="1" applyAlignment="1">
      <alignment horizontal="right"/>
    </xf>
    <xf numFmtId="0" fontId="10" fillId="0" borderId="0" xfId="3" applyFont="1"/>
    <xf numFmtId="0" fontId="9" fillId="0" borderId="1" xfId="3" applyFont="1" applyBorder="1" applyAlignment="1">
      <alignment horizontal="right"/>
    </xf>
    <xf numFmtId="165" fontId="2" fillId="0" borderId="0" xfId="3" applyNumberFormat="1" applyAlignment="1">
      <alignment horizontal="right"/>
    </xf>
    <xf numFmtId="0" fontId="10" fillId="2" borderId="0" xfId="3" applyFont="1" applyFill="1"/>
    <xf numFmtId="165" fontId="2" fillId="2" borderId="0" xfId="3" applyNumberFormat="1" applyFill="1"/>
    <xf numFmtId="0" fontId="2" fillId="2" borderId="0" xfId="3" applyFill="1" applyAlignment="1">
      <alignment horizontal="right"/>
    </xf>
    <xf numFmtId="3" fontId="2" fillId="2" borderId="0" xfId="3" applyNumberFormat="1" applyFill="1" applyAlignment="1">
      <alignment horizontal="right"/>
    </xf>
    <xf numFmtId="0" fontId="2" fillId="0" borderId="2" xfId="3" applyBorder="1" applyAlignment="1">
      <alignment horizontal="right"/>
    </xf>
    <xf numFmtId="165" fontId="2" fillId="0" borderId="0" xfId="3" applyNumberFormat="1"/>
    <xf numFmtId="0" fontId="2" fillId="3" borderId="0" xfId="3" applyFill="1" applyAlignment="1">
      <alignment horizontal="right"/>
    </xf>
    <xf numFmtId="165" fontId="2" fillId="3" borderId="3" xfId="3" applyNumberFormat="1" applyFill="1" applyBorder="1"/>
    <xf numFmtId="3" fontId="2" fillId="2" borderId="0" xfId="3" applyNumberFormat="1" applyFill="1"/>
    <xf numFmtId="0" fontId="2" fillId="0" borderId="4" xfId="3" applyBorder="1" applyAlignment="1">
      <alignment horizontal="right"/>
    </xf>
    <xf numFmtId="3" fontId="2" fillId="0" borderId="0" xfId="3" applyNumberFormat="1" applyAlignment="1">
      <alignment horizontal="right"/>
    </xf>
    <xf numFmtId="0" fontId="2" fillId="2" borderId="0" xfId="3" applyFill="1"/>
    <xf numFmtId="0" fontId="2" fillId="0" borderId="4" xfId="3" applyBorder="1"/>
    <xf numFmtId="0" fontId="10" fillId="2" borderId="5" xfId="3" applyFont="1" applyFill="1" applyBorder="1"/>
    <xf numFmtId="165" fontId="2" fillId="2" borderId="5" xfId="3" applyNumberFormat="1" applyFill="1" applyBorder="1"/>
    <xf numFmtId="0" fontId="2" fillId="2" borderId="5" xfId="3" applyFill="1" applyBorder="1"/>
    <xf numFmtId="3" fontId="2" fillId="2" borderId="5" xfId="3" applyNumberFormat="1" applyFill="1" applyBorder="1"/>
    <xf numFmtId="0" fontId="2" fillId="2" borderId="0" xfId="4" applyNumberFormat="1" applyFont="1" applyFill="1"/>
    <xf numFmtId="165" fontId="2" fillId="2" borderId="0" xfId="4" applyNumberFormat="1" applyFont="1" applyFill="1"/>
    <xf numFmtId="9" fontId="5" fillId="0" borderId="0" xfId="4" applyFont="1"/>
    <xf numFmtId="0" fontId="2" fillId="0" borderId="6" xfId="3" applyBorder="1"/>
    <xf numFmtId="165" fontId="2" fillId="0" borderId="1" xfId="3" applyNumberFormat="1" applyBorder="1"/>
    <xf numFmtId="0" fontId="2" fillId="3" borderId="1" xfId="3" applyFill="1" applyBorder="1" applyAlignment="1">
      <alignment horizontal="right"/>
    </xf>
    <xf numFmtId="0" fontId="4" fillId="0" borderId="0" xfId="3" applyFont="1" applyAlignment="1">
      <alignment horizontal="right"/>
    </xf>
    <xf numFmtId="165" fontId="4" fillId="0" borderId="0" xfId="3" applyNumberFormat="1" applyFont="1" applyAlignment="1">
      <alignment horizontal="right"/>
    </xf>
    <xf numFmtId="9" fontId="2" fillId="2" borderId="0" xfId="4" applyFont="1" applyFill="1"/>
    <xf numFmtId="9" fontId="2" fillId="2" borderId="0" xfId="1" applyFont="1" applyFill="1"/>
    <xf numFmtId="1" fontId="2" fillId="2" borderId="0" xfId="3" applyNumberFormat="1" applyFill="1"/>
    <xf numFmtId="9" fontId="4" fillId="2" borderId="0" xfId="1" applyFont="1" applyFill="1"/>
    <xf numFmtId="1" fontId="4" fillId="2" borderId="0" xfId="3" applyNumberFormat="1" applyFont="1" applyFill="1"/>
    <xf numFmtId="9" fontId="4" fillId="2" borderId="0" xfId="4" applyFont="1" applyFill="1"/>
    <xf numFmtId="0" fontId="9" fillId="2" borderId="0" xfId="3" applyFont="1" applyFill="1" applyAlignment="1">
      <alignment horizontal="center"/>
    </xf>
    <xf numFmtId="0" fontId="9" fillId="0" borderId="0" xfId="3" applyFont="1" applyAlignment="1">
      <alignment horizontal="center"/>
    </xf>
    <xf numFmtId="0" fontId="2" fillId="0" borderId="0" xfId="3" applyFill="1"/>
    <xf numFmtId="0" fontId="2" fillId="0" borderId="4" xfId="3" applyFill="1" applyBorder="1"/>
    <xf numFmtId="165" fontId="2" fillId="0" borderId="0" xfId="3" applyNumberFormat="1" applyFill="1"/>
    <xf numFmtId="3" fontId="2" fillId="0" borderId="0" xfId="3" applyNumberFormat="1" applyFill="1" applyAlignment="1">
      <alignment horizontal="right"/>
    </xf>
    <xf numFmtId="9" fontId="5" fillId="0" borderId="0" xfId="4" applyFont="1" applyFill="1"/>
    <xf numFmtId="0" fontId="5" fillId="0" borderId="0" xfId="3" applyFont="1" applyFill="1"/>
    <xf numFmtId="165" fontId="2" fillId="3" borderId="7" xfId="3" applyNumberFormat="1" applyFill="1" applyBorder="1"/>
  </cellXfs>
  <cellStyles count="5">
    <cellStyle name="Normal" xfId="0" builtinId="0"/>
    <cellStyle name="Normal 15" xfId="3" xr:uid="{49C29B96-87C2-4A20-8E38-E000F829B457}"/>
    <cellStyle name="Normal_Extramural_02" xfId="2" xr:uid="{D9F3D1B5-D071-4052-BD7D-32BC99FF5FCB}"/>
    <cellStyle name="Percent" xfId="1" builtinId="5"/>
    <cellStyle name="Percent 2" xfId="4" xr:uid="{A84F9BD9-D036-4CB5-845B-E80D104D98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effectLst/>
              </a:rPr>
              <a:t>FY 2025</a:t>
            </a:r>
          </a:p>
          <a:p>
            <a:pPr>
              <a:defRPr/>
            </a:pPr>
            <a:r>
              <a:rPr lang="en-US" sz="1800" b="1">
                <a:effectLst/>
              </a:rPr>
              <a:t> Percent of Total</a:t>
            </a:r>
            <a:r>
              <a:rPr lang="en-US" sz="1800" b="1" baseline="0">
                <a:effectLst/>
              </a:rPr>
              <a:t> Research Career Award FundED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4972659126202692"/>
          <c:y val="4.7244106204750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600601857135013"/>
          <c:y val="0.25615372338753423"/>
          <c:w val="0.61174914111346435"/>
          <c:h val="0.60008109884925953"/>
        </c:manualLayout>
      </c:layout>
      <c:pie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BBD-4D76-8D4E-1B997C5188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BBD-4D76-8D4E-1B997C5188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BBD-4D76-8D4E-1B997C518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BBD-4D76-8D4E-1B997C5188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BBD-4D76-8D4E-1B997C5188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BBD-4D76-8D4E-1B997C5188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BBD-4D76-8D4E-1B997C5188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BBD-4D76-8D4E-1B997C5188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BBD-4D76-8D4E-1B997C5188E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EBBD-4D76-8D4E-1B997C5188E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BBD-4D76-8D4E-1B997C5188E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EBBD-4D76-8D4E-1B997C5188E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BBD-4D76-8D4E-1B997C5188E9}"/>
                </c:ext>
              </c:extLst>
            </c:dLbl>
            <c:dLbl>
              <c:idx val="1"/>
              <c:layout>
                <c:manualLayout>
                  <c:x val="8.5130301684203949E-2"/>
                  <c:y val="-7.33526723033721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4F74CE-9496-49F3-B823-DC9EACD838CD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2979573B-C635-404E-A533-D23E21632F18}" type="PERCENTAGE">
                      <a:rPr lang="en-US" baseline="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BBD-4D76-8D4E-1B997C5188E9}"/>
                </c:ext>
              </c:extLst>
            </c:dLbl>
            <c:dLbl>
              <c:idx val="2"/>
              <c:layout>
                <c:manualLayout>
                  <c:x val="4.0093551620447587E-2"/>
                  <c:y val="-5.623702490928626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BD-4D76-8D4E-1B997C5188E9}"/>
                </c:ext>
              </c:extLst>
            </c:dLbl>
            <c:dLbl>
              <c:idx val="3"/>
              <c:layout>
                <c:manualLayout>
                  <c:x val="2.3387905111927832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BD-4D76-8D4E-1B997C5188E9}"/>
                </c:ext>
              </c:extLst>
            </c:dLbl>
            <c:dLbl>
              <c:idx val="4"/>
              <c:layout>
                <c:manualLayout>
                  <c:x val="3.174072836618777E-2"/>
                  <c:y val="2.44508803953418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BD-4D76-8D4E-1B997C5188E9}"/>
                </c:ext>
              </c:extLst>
            </c:dLbl>
            <c:dLbl>
              <c:idx val="5"/>
              <c:layout>
                <c:manualLayout>
                  <c:x val="2.3553595796666032E-2"/>
                  <c:y val="4.293280251294005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BD-4D76-8D4E-1B997C5188E9}"/>
                </c:ext>
              </c:extLst>
            </c:dLbl>
            <c:dLbl>
              <c:idx val="6"/>
              <c:layout>
                <c:manualLayout>
                  <c:x val="-2.0548903207594695E-2"/>
                  <c:y val="0.100205795686873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BD-4D76-8D4E-1B997C5188E9}"/>
                </c:ext>
              </c:extLst>
            </c:dLbl>
            <c:dLbl>
              <c:idx val="7"/>
              <c:layout>
                <c:manualLayout>
                  <c:x val="-3.2304912347543187E-2"/>
                  <c:y val="8.423998386580289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BD-4D76-8D4E-1B997C5188E9}"/>
                </c:ext>
              </c:extLst>
            </c:dLbl>
            <c:dLbl>
              <c:idx val="8"/>
              <c:layout>
                <c:manualLayout>
                  <c:x val="-6.6733729914437101E-2"/>
                  <c:y val="0.2477386337044609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BD-4D76-8D4E-1B997C5188E9}"/>
                </c:ext>
              </c:extLst>
            </c:dLbl>
            <c:dLbl>
              <c:idx val="9"/>
              <c:layout>
                <c:manualLayout>
                  <c:x val="-0.10103470021017016"/>
                  <c:y val="-6.14324372798482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87361280155438"/>
                      <c:h val="0.139431241717745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BBD-4D76-8D4E-1B997C5188E9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EBBD-4D76-8D4E-1B997C5188E9}"/>
                </c:ext>
              </c:extLst>
            </c:dLbl>
            <c:dLbl>
              <c:idx val="11"/>
              <c:layout>
                <c:manualLayout>
                  <c:x val="-7.723163139482081E-2"/>
                  <c:y val="7.820774934108432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BBD-4D76-8D4E-1B997C5188E9}"/>
                </c:ext>
              </c:extLst>
            </c:dLbl>
            <c:dLbl>
              <c:idx val="12"/>
              <c:layout>
                <c:manualLayout>
                  <c:x val="-5.0116939525559337E-3"/>
                  <c:y val="-4.15664966720811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'FBE10; K Awards'!$I$26:$I$38</c:f>
              <c:strCache>
                <c:ptCount val="13"/>
                <c:pt idx="0">
                  <c:v>K00-Post-Doc-Fellow Awards</c:v>
                </c:pt>
                <c:pt idx="1">
                  <c:v>K01-Temin Total</c:v>
                </c:pt>
                <c:pt idx="2">
                  <c:v>K05-Research Scientist Awards</c:v>
                </c:pt>
                <c:pt idx="3">
                  <c:v>K07-Preventive Oncology</c:v>
                </c:pt>
                <c:pt idx="4">
                  <c:v>K08-Clinical Investigator</c:v>
                </c:pt>
                <c:pt idx="5">
                  <c:v>K12-Institutional Clinical Oncology Research</c:v>
                </c:pt>
                <c:pt idx="6">
                  <c:v>K22-Transition Career Development</c:v>
                </c:pt>
                <c:pt idx="7">
                  <c:v>K23-Patient-Oriented Career</c:v>
                </c:pt>
                <c:pt idx="8">
                  <c:v>K24-Patient-Oriented Career -- Mid Career</c:v>
                </c:pt>
                <c:pt idx="9">
                  <c:v>K25-Mentored Quantitative Research Career Development Awards</c:v>
                </c:pt>
                <c:pt idx="10">
                  <c:v>K38-Early Stage Mentored Research and Career Development</c:v>
                </c:pt>
                <c:pt idx="11">
                  <c:v>K43-Mentored Career Devel/Temin Intl Career</c:v>
                </c:pt>
                <c:pt idx="12">
                  <c:v>K99-Pathway to Independence Awards</c:v>
                </c:pt>
              </c:strCache>
            </c:strRef>
          </c:cat>
          <c:val>
            <c:numRef>
              <c:f>'FBE10; K Awards'!$L$26:$L$38</c:f>
              <c:numCache>
                <c:formatCode>0%</c:formatCode>
                <c:ptCount val="13"/>
                <c:pt idx="0">
                  <c:v>0.15414258188824662</c:v>
                </c:pt>
                <c:pt idx="1">
                  <c:v>6.5510597302504817E-2</c:v>
                </c:pt>
                <c:pt idx="2">
                  <c:v>0</c:v>
                </c:pt>
                <c:pt idx="3">
                  <c:v>0</c:v>
                </c:pt>
                <c:pt idx="4">
                  <c:v>0.43352601156069365</c:v>
                </c:pt>
                <c:pt idx="5">
                  <c:v>5.0096339113680152E-2</c:v>
                </c:pt>
                <c:pt idx="6">
                  <c:v>9.2485549132947972E-2</c:v>
                </c:pt>
                <c:pt idx="7">
                  <c:v>0</c:v>
                </c:pt>
                <c:pt idx="8">
                  <c:v>0</c:v>
                </c:pt>
                <c:pt idx="9">
                  <c:v>9.6339113680154135E-3</c:v>
                </c:pt>
                <c:pt idx="10">
                  <c:v>5.7803468208092483E-3</c:v>
                </c:pt>
                <c:pt idx="11">
                  <c:v>3.8535645472061657E-3</c:v>
                </c:pt>
                <c:pt idx="12">
                  <c:v>0.18497109826589594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BBD-4D76-8D4E-1B997C5188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544" l="0.70000000000000062" r="0.70000000000000062" t="0.75000000000000544" header="0.30000000000000032" footer="0.30000000000000032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22</xdr:row>
      <xdr:rowOff>76201</xdr:rowOff>
    </xdr:from>
    <xdr:to>
      <xdr:col>7</xdr:col>
      <xdr:colOff>952500</xdr:colOff>
      <xdr:row>55</xdr:row>
      <xdr:rowOff>33867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4DE2A2-B977-4355-91CF-AA3DEFFCC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0.11293</cdr:x>
      <cdr:y>0.00445</cdr:y>
    </cdr:from>
    <cdr:to>
      <cdr:x>0.86691</cdr:x>
      <cdr:y>0.08639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74C3A7F-4446-42CC-9776-BBFDE8F8A94B}"/>
            </a:ext>
          </a:extLst>
        </cdr:cNvPr>
        <cdr:cNvSpPr txBox="1"/>
      </cdr:nvSpPr>
      <cdr:spPr>
        <a:xfrm xmlns:a="http://schemas.openxmlformats.org/drawingml/2006/main" flipH="1">
          <a:off x="858519" y="23114"/>
          <a:ext cx="5731933" cy="425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900" b="1">
            <a:latin typeface="Arial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h.sharepoint.com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9837-D87C-4B51-BAF8-ACFA93819C8F}">
  <dimension ref="A1:T39"/>
  <sheetViews>
    <sheetView tabSelected="1" zoomScale="99" zoomScaleNormal="99" workbookViewId="0">
      <selection activeCell="I26" sqref="I26"/>
    </sheetView>
  </sheetViews>
  <sheetFormatPr defaultColWidth="9.08984375" defaultRowHeight="12.5" x14ac:dyDescent="0.25"/>
  <cols>
    <col min="1" max="1" width="5.54296875" style="4" customWidth="1"/>
    <col min="2" max="2" width="54.453125" style="2" customWidth="1"/>
    <col min="3" max="3" width="4.453125" style="4" bestFit="1" customWidth="1"/>
    <col min="4" max="4" width="9.08984375" style="4" customWidth="1"/>
    <col min="5" max="5" width="4.54296875" style="4" customWidth="1"/>
    <col min="6" max="6" width="19.90625" style="4" customWidth="1"/>
    <col min="7" max="7" width="4.90625" style="4" customWidth="1"/>
    <col min="8" max="8" width="19" style="4" customWidth="1"/>
    <col min="9" max="9" width="40" style="4" customWidth="1"/>
    <col min="10" max="10" width="8.08984375" style="4" customWidth="1"/>
    <col min="11" max="11" width="15" style="4" customWidth="1"/>
    <col min="12" max="12" width="12.453125" style="4" customWidth="1"/>
    <col min="13" max="13" width="8.54296875" style="4" customWidth="1"/>
    <col min="14" max="15" width="15.54296875" style="5" customWidth="1"/>
    <col min="16" max="18" width="15.54296875" style="4" customWidth="1"/>
    <col min="19" max="16384" width="9.08984375" style="4"/>
  </cols>
  <sheetData>
    <row r="1" spans="1:20" ht="18" x14ac:dyDescent="0.3">
      <c r="A1" s="1" t="s">
        <v>0</v>
      </c>
      <c r="C1" s="3"/>
    </row>
    <row r="2" spans="1:20" s="5" customFormat="1" ht="18" x14ac:dyDescent="0.3">
      <c r="A2" s="1" t="str">
        <f>_xlfn.CONCAT("Fiscal Years ",C6," and ",E6)</f>
        <v>Fiscal Years 2024 and 2025</v>
      </c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P2" s="4"/>
      <c r="Q2" s="4"/>
      <c r="R2" s="4"/>
      <c r="S2" s="4"/>
      <c r="T2" s="4"/>
    </row>
    <row r="3" spans="1:20" s="5" customFormat="1" ht="14" x14ac:dyDescent="0.3">
      <c r="A3" s="7" t="s">
        <v>1</v>
      </c>
      <c r="B3" s="6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P3" s="4"/>
      <c r="Q3" s="4"/>
      <c r="R3" s="4"/>
      <c r="S3" s="4"/>
      <c r="T3" s="4"/>
    </row>
    <row r="4" spans="1:20" s="5" customFormat="1" ht="15.5" x14ac:dyDescent="0.25">
      <c r="A4" s="8" t="s">
        <v>2</v>
      </c>
      <c r="B4" s="9"/>
      <c r="C4" s="9"/>
      <c r="D4" s="9"/>
      <c r="E4" s="9"/>
      <c r="F4" s="9"/>
      <c r="G4" s="9"/>
      <c r="H4" s="10"/>
      <c r="I4" s="11" t="s">
        <v>3</v>
      </c>
      <c r="J4" s="11"/>
      <c r="K4" s="11"/>
      <c r="L4" s="11"/>
      <c r="N4" s="12"/>
      <c r="O4" s="12" t="s">
        <v>4</v>
      </c>
      <c r="P4" s="12"/>
      <c r="Q4" s="12"/>
      <c r="R4" s="10"/>
      <c r="S4" s="4"/>
      <c r="T4" s="4"/>
    </row>
    <row r="5" spans="1:20" s="5" customFormat="1" ht="14" x14ac:dyDescent="0.3">
      <c r="A5" s="4"/>
      <c r="B5" s="4"/>
      <c r="C5" s="4"/>
      <c r="D5" s="4"/>
      <c r="E5" s="4"/>
      <c r="F5" s="4"/>
      <c r="G5" s="13"/>
      <c r="H5" s="4"/>
      <c r="I5" s="14"/>
      <c r="J5" s="14"/>
      <c r="K5" s="50">
        <v>2025</v>
      </c>
      <c r="L5" s="50"/>
      <c r="N5" s="12"/>
      <c r="O5" s="12" t="s">
        <v>5</v>
      </c>
      <c r="P5" s="12"/>
      <c r="Q5" s="10"/>
      <c r="R5" s="4"/>
      <c r="S5" s="4"/>
    </row>
    <row r="6" spans="1:20" s="5" customFormat="1" ht="14" x14ac:dyDescent="0.3">
      <c r="A6" s="6"/>
      <c r="B6" s="2"/>
      <c r="C6" s="51">
        <v>2024</v>
      </c>
      <c r="D6" s="51"/>
      <c r="E6" s="51">
        <v>2025</v>
      </c>
      <c r="F6" s="51"/>
      <c r="G6" s="13"/>
      <c r="H6" s="4"/>
      <c r="I6" s="15"/>
      <c r="J6" s="15"/>
      <c r="K6" s="15" t="s">
        <v>6</v>
      </c>
      <c r="L6" s="15" t="s">
        <v>7</v>
      </c>
      <c r="O6" s="4"/>
      <c r="P6" s="4"/>
      <c r="Q6" s="4"/>
      <c r="R6" s="4"/>
      <c r="S6" s="4"/>
    </row>
    <row r="7" spans="1:20" s="5" customFormat="1" ht="14" x14ac:dyDescent="0.3">
      <c r="A7" s="6"/>
      <c r="B7" s="16"/>
      <c r="C7" s="17" t="s">
        <v>6</v>
      </c>
      <c r="D7" s="17" t="s">
        <v>7</v>
      </c>
      <c r="E7" s="17" t="s">
        <v>6</v>
      </c>
      <c r="F7" s="17" t="s">
        <v>7</v>
      </c>
      <c r="G7" s="18"/>
      <c r="H7" s="4"/>
      <c r="I7" s="19" t="s">
        <v>8</v>
      </c>
      <c r="J7" s="20"/>
      <c r="K7" s="21">
        <v>34</v>
      </c>
      <c r="L7" s="22">
        <f>5459615/1000</f>
        <v>5459.6149999999998</v>
      </c>
      <c r="O7" s="4"/>
      <c r="P7" s="4"/>
      <c r="Q7" s="4"/>
      <c r="R7" s="4"/>
      <c r="S7" s="4"/>
    </row>
    <row r="8" spans="1:20" s="5" customFormat="1" ht="14" x14ac:dyDescent="0.3">
      <c r="A8" s="6" t="s">
        <v>9</v>
      </c>
      <c r="B8" s="4" t="s">
        <v>10</v>
      </c>
      <c r="C8" s="23">
        <v>86</v>
      </c>
      <c r="D8" s="24">
        <v>8594.0079999999998</v>
      </c>
      <c r="E8" s="25">
        <v>80</v>
      </c>
      <c r="F8" s="26">
        <v>7927.5860000000002</v>
      </c>
      <c r="G8" s="18"/>
      <c r="H8" s="4"/>
      <c r="I8" s="19" t="s">
        <v>11</v>
      </c>
      <c r="J8" s="20"/>
      <c r="K8" s="21">
        <v>225</v>
      </c>
      <c r="L8" s="27">
        <f>52509965/1000</f>
        <v>52509.964999999997</v>
      </c>
      <c r="O8" s="4"/>
      <c r="P8" s="4"/>
      <c r="Q8" s="4"/>
      <c r="R8" s="4"/>
      <c r="S8" s="4"/>
    </row>
    <row r="9" spans="1:20" s="5" customFormat="1" x14ac:dyDescent="0.25">
      <c r="A9" s="4" t="s">
        <v>12</v>
      </c>
      <c r="B9" s="4" t="s">
        <v>13</v>
      </c>
      <c r="C9" s="28">
        <v>31</v>
      </c>
      <c r="D9" s="24">
        <v>4894.2070000000003</v>
      </c>
      <c r="E9" s="25">
        <v>34</v>
      </c>
      <c r="F9" s="26">
        <v>5459.6149999999998</v>
      </c>
      <c r="G9" s="29"/>
      <c r="H9" s="4"/>
      <c r="I9" s="19" t="s">
        <v>14</v>
      </c>
      <c r="J9" s="20"/>
      <c r="K9" s="30">
        <v>48</v>
      </c>
      <c r="L9" s="27">
        <f>8907559/1000</f>
        <v>8907.5589999999993</v>
      </c>
    </row>
    <row r="10" spans="1:20" s="5" customFormat="1" ht="13" thickBot="1" x14ac:dyDescent="0.3">
      <c r="A10" s="4" t="s">
        <v>15</v>
      </c>
      <c r="B10" s="4" t="s">
        <v>16</v>
      </c>
      <c r="C10" s="31">
        <v>0</v>
      </c>
      <c r="D10" s="24">
        <v>0</v>
      </c>
      <c r="E10" s="25">
        <v>0</v>
      </c>
      <c r="F10" s="26">
        <v>0</v>
      </c>
      <c r="G10" s="29"/>
      <c r="H10" s="4"/>
      <c r="I10" s="32" t="s">
        <v>17</v>
      </c>
      <c r="J10" s="33"/>
      <c r="K10" s="34">
        <v>0</v>
      </c>
      <c r="L10" s="35">
        <v>0</v>
      </c>
      <c r="O10" s="5" t="s">
        <v>18</v>
      </c>
    </row>
    <row r="11" spans="1:20" s="5" customFormat="1" ht="13" thickTop="1" x14ac:dyDescent="0.25">
      <c r="A11" s="4" t="s">
        <v>19</v>
      </c>
      <c r="B11" s="4" t="s">
        <v>20</v>
      </c>
      <c r="C11" s="28">
        <v>0</v>
      </c>
      <c r="D11" s="24">
        <v>0</v>
      </c>
      <c r="E11" s="25">
        <v>0</v>
      </c>
      <c r="F11" s="26">
        <v>0</v>
      </c>
      <c r="G11" s="29"/>
      <c r="H11" s="4"/>
      <c r="I11" s="36"/>
      <c r="J11" s="37" t="s">
        <v>21</v>
      </c>
      <c r="K11" s="36">
        <f>SUM(K7:K10)</f>
        <v>307</v>
      </c>
      <c r="L11" s="37">
        <f>SUM(L7:L10)</f>
        <v>66877.138999999996</v>
      </c>
    </row>
    <row r="12" spans="1:20" s="5" customFormat="1" x14ac:dyDescent="0.25">
      <c r="A12" s="4" t="s">
        <v>22</v>
      </c>
      <c r="B12" s="4" t="s">
        <v>23</v>
      </c>
      <c r="C12" s="31">
        <v>268</v>
      </c>
      <c r="D12" s="24">
        <v>62528.453000000001</v>
      </c>
      <c r="E12" s="25">
        <v>225</v>
      </c>
      <c r="F12" s="26">
        <v>52509.964999999997</v>
      </c>
      <c r="G12" s="29"/>
      <c r="H12" s="4"/>
      <c r="I12" s="38"/>
      <c r="J12" s="38"/>
      <c r="K12" s="38"/>
    </row>
    <row r="13" spans="1:20" s="5" customFormat="1" x14ac:dyDescent="0.25">
      <c r="A13" s="4" t="s">
        <v>24</v>
      </c>
      <c r="B13" s="4" t="s">
        <v>25</v>
      </c>
      <c r="C13" s="31">
        <v>25</v>
      </c>
      <c r="D13" s="24">
        <v>16772.145</v>
      </c>
      <c r="E13" s="25">
        <v>26</v>
      </c>
      <c r="F13" s="26">
        <v>17127.655999999999</v>
      </c>
      <c r="G13" s="29"/>
      <c r="H13" s="4"/>
      <c r="I13" s="38"/>
      <c r="J13" s="38"/>
      <c r="K13" s="38"/>
    </row>
    <row r="14" spans="1:20" s="5" customFormat="1" x14ac:dyDescent="0.25">
      <c r="A14" s="4" t="s">
        <v>26</v>
      </c>
      <c r="B14" s="4" t="s">
        <v>27</v>
      </c>
      <c r="C14" s="31">
        <v>55</v>
      </c>
      <c r="D14" s="24">
        <v>10175.821</v>
      </c>
      <c r="E14" s="25">
        <v>48</v>
      </c>
      <c r="F14" s="26">
        <v>8907.5589999999993</v>
      </c>
      <c r="G14" s="29"/>
      <c r="H14" s="4"/>
      <c r="I14" s="38"/>
      <c r="J14" s="38"/>
      <c r="K14" s="38"/>
    </row>
    <row r="15" spans="1:20" s="5" customFormat="1" x14ac:dyDescent="0.25">
      <c r="A15" s="4" t="s">
        <v>28</v>
      </c>
      <c r="B15" s="4" t="s">
        <v>29</v>
      </c>
      <c r="C15" s="31">
        <v>0</v>
      </c>
      <c r="D15" s="24">
        <v>0</v>
      </c>
      <c r="E15" s="25">
        <v>0</v>
      </c>
      <c r="F15" s="26">
        <v>0</v>
      </c>
      <c r="G15" s="29"/>
      <c r="H15" s="4"/>
      <c r="I15" s="38"/>
      <c r="J15" s="38"/>
      <c r="K15" s="38"/>
    </row>
    <row r="16" spans="1:20" s="5" customFormat="1" x14ac:dyDescent="0.25">
      <c r="A16" s="4" t="s">
        <v>30</v>
      </c>
      <c r="B16" s="4" t="s">
        <v>31</v>
      </c>
      <c r="C16" s="31">
        <v>0</v>
      </c>
      <c r="D16" s="24">
        <v>0</v>
      </c>
      <c r="E16" s="25">
        <v>0</v>
      </c>
      <c r="F16" s="26">
        <v>0</v>
      </c>
      <c r="G16" s="29"/>
      <c r="H16" s="4"/>
      <c r="I16" s="38"/>
      <c r="J16" s="38"/>
      <c r="K16" s="38"/>
    </row>
    <row r="17" spans="1:20" s="5" customFormat="1" x14ac:dyDescent="0.25">
      <c r="A17" s="4" t="s">
        <v>32</v>
      </c>
      <c r="B17" s="4" t="s">
        <v>33</v>
      </c>
      <c r="C17" s="31">
        <v>3</v>
      </c>
      <c r="D17" s="24">
        <v>532.50900000000001</v>
      </c>
      <c r="E17" s="25">
        <v>5</v>
      </c>
      <c r="F17" s="26">
        <v>898.48500000000001</v>
      </c>
      <c r="G17" s="29"/>
      <c r="H17" s="4"/>
      <c r="I17" s="38"/>
      <c r="J17" s="38"/>
      <c r="K17" s="38"/>
    </row>
    <row r="18" spans="1:20" s="57" customFormat="1" x14ac:dyDescent="0.25">
      <c r="A18" s="52" t="s">
        <v>34</v>
      </c>
      <c r="B18" s="52" t="s">
        <v>57</v>
      </c>
      <c r="C18" s="53"/>
      <c r="D18" s="54"/>
      <c r="E18" s="25">
        <v>3</v>
      </c>
      <c r="F18" s="26">
        <v>313</v>
      </c>
      <c r="G18" s="55"/>
      <c r="H18" s="52"/>
      <c r="I18" s="56"/>
      <c r="J18" s="56"/>
      <c r="K18" s="56"/>
    </row>
    <row r="19" spans="1:20" s="5" customFormat="1" x14ac:dyDescent="0.25">
      <c r="A19" s="4" t="s">
        <v>35</v>
      </c>
      <c r="B19" s="4" t="s">
        <v>36</v>
      </c>
      <c r="C19" s="31">
        <v>1</v>
      </c>
      <c r="D19" s="24">
        <v>402.74200000000002</v>
      </c>
      <c r="E19" s="25">
        <v>2</v>
      </c>
      <c r="F19" s="26">
        <f>341457/1000</f>
        <v>341.45699999999999</v>
      </c>
      <c r="G19" s="29"/>
      <c r="H19" s="4"/>
      <c r="I19" s="38"/>
      <c r="J19" s="38"/>
      <c r="K19" s="38"/>
    </row>
    <row r="20" spans="1:20" s="5" customFormat="1" x14ac:dyDescent="0.25">
      <c r="A20" s="4" t="s">
        <v>37</v>
      </c>
      <c r="B20" s="4" t="s">
        <v>38</v>
      </c>
      <c r="C20" s="39">
        <v>75</v>
      </c>
      <c r="D20" s="40">
        <v>10590.691999999999</v>
      </c>
      <c r="E20" s="41">
        <v>96</v>
      </c>
      <c r="F20" s="58">
        <f>13210377/1000</f>
        <v>13210.377</v>
      </c>
      <c r="G20" s="29"/>
      <c r="H20" s="4"/>
    </row>
    <row r="21" spans="1:20" s="5" customFormat="1" ht="13" x14ac:dyDescent="0.3">
      <c r="A21" s="4"/>
      <c r="B21" s="3" t="s">
        <v>39</v>
      </c>
      <c r="C21" s="42">
        <f>SUM(C8:C20)</f>
        <v>544</v>
      </c>
      <c r="D21" s="43">
        <f>SUM(D8:D20)</f>
        <v>114490.577</v>
      </c>
      <c r="E21" s="42">
        <f>SUM(E8:E20)</f>
        <v>519</v>
      </c>
      <c r="F21" s="43">
        <f>SUM(F8:F20)</f>
        <v>106695.69999999998</v>
      </c>
      <c r="G21" s="4"/>
      <c r="H21" s="4"/>
    </row>
    <row r="23" spans="1:20" x14ac:dyDescent="0.25">
      <c r="N23" s="5" t="s">
        <v>40</v>
      </c>
    </row>
    <row r="24" spans="1:20" s="5" customFormat="1" x14ac:dyDescent="0.25">
      <c r="A24" s="4"/>
      <c r="B24" s="2"/>
      <c r="C24" s="4"/>
      <c r="D24" s="4"/>
      <c r="E24" s="4"/>
      <c r="F24" s="4"/>
      <c r="G24" s="4"/>
      <c r="H24" s="4"/>
      <c r="I24" s="30" t="s">
        <v>41</v>
      </c>
      <c r="J24" s="30"/>
      <c r="K24" s="30"/>
      <c r="L24" s="30"/>
      <c r="M24" s="4"/>
      <c r="P24" s="4"/>
      <c r="Q24" s="4"/>
      <c r="R24" s="4"/>
      <c r="S24" s="4"/>
      <c r="T24" s="4"/>
    </row>
    <row r="25" spans="1:20" s="5" customFormat="1" x14ac:dyDescent="0.25">
      <c r="A25" s="4"/>
      <c r="B25" s="2"/>
      <c r="C25" s="4"/>
      <c r="D25" s="4"/>
      <c r="E25" s="4"/>
      <c r="F25" s="4"/>
      <c r="G25" s="4"/>
      <c r="H25" s="4"/>
      <c r="I25" s="30"/>
      <c r="J25" s="30" t="s">
        <v>42</v>
      </c>
      <c r="K25" s="30" t="s">
        <v>43</v>
      </c>
      <c r="L25" s="30" t="s">
        <v>44</v>
      </c>
      <c r="M25" s="4"/>
      <c r="P25" s="4"/>
      <c r="Q25" s="4"/>
      <c r="R25" s="4"/>
      <c r="S25" s="4"/>
      <c r="T25" s="4"/>
    </row>
    <row r="26" spans="1:20" s="5" customFormat="1" x14ac:dyDescent="0.25">
      <c r="A26" s="4"/>
      <c r="B26" s="2"/>
      <c r="C26" s="4"/>
      <c r="D26" s="4"/>
      <c r="E26" s="4"/>
      <c r="F26" s="4"/>
      <c r="G26" s="4"/>
      <c r="H26" s="4"/>
      <c r="I26" s="30" t="s">
        <v>45</v>
      </c>
      <c r="J26" s="44">
        <f>F8/$F$21</f>
        <v>7.4300894975148968E-2</v>
      </c>
      <c r="K26" s="30">
        <f>+E8</f>
        <v>80</v>
      </c>
      <c r="L26" s="45">
        <f t="shared" ref="L26:L36" si="0">E8/$E$21</f>
        <v>0.15414258188824662</v>
      </c>
      <c r="M26" s="4"/>
      <c r="P26" s="4"/>
      <c r="Q26" s="4"/>
      <c r="R26" s="4"/>
      <c r="S26" s="4"/>
      <c r="T26" s="4"/>
    </row>
    <row r="27" spans="1:20" s="5" customFormat="1" x14ac:dyDescent="0.25">
      <c r="A27" s="4"/>
      <c r="B27" s="2"/>
      <c r="C27" s="4"/>
      <c r="D27" s="4"/>
      <c r="E27" s="4"/>
      <c r="F27" s="4"/>
      <c r="G27" s="4"/>
      <c r="H27" s="4"/>
      <c r="I27" s="30" t="s">
        <v>46</v>
      </c>
      <c r="J27" s="44">
        <f t="shared" ref="J27:J36" si="1">F9/$F$21</f>
        <v>5.1169962800750174E-2</v>
      </c>
      <c r="K27" s="46">
        <f t="shared" ref="K27:K36" si="2">E9</f>
        <v>34</v>
      </c>
      <c r="L27" s="44">
        <f t="shared" si="0"/>
        <v>6.5510597302504817E-2</v>
      </c>
      <c r="M27" s="4"/>
      <c r="P27" s="4"/>
      <c r="Q27" s="4"/>
      <c r="R27" s="4"/>
      <c r="S27" s="4"/>
      <c r="T27" s="4"/>
    </row>
    <row r="28" spans="1:20" s="5" customFormat="1" x14ac:dyDescent="0.25">
      <c r="A28" s="4"/>
      <c r="B28" s="2"/>
      <c r="C28" s="4"/>
      <c r="D28" s="4"/>
      <c r="E28" s="4"/>
      <c r="F28" s="4"/>
      <c r="G28" s="4"/>
      <c r="H28" s="4"/>
      <c r="I28" s="30" t="s">
        <v>47</v>
      </c>
      <c r="J28" s="44">
        <f t="shared" si="1"/>
        <v>0</v>
      </c>
      <c r="K28" s="46">
        <f t="shared" si="2"/>
        <v>0</v>
      </c>
      <c r="L28" s="44">
        <f t="shared" si="0"/>
        <v>0</v>
      </c>
      <c r="M28" s="4"/>
      <c r="P28" s="4"/>
      <c r="Q28" s="4"/>
      <c r="R28" s="4"/>
      <c r="S28" s="4"/>
      <c r="T28" s="4"/>
    </row>
    <row r="29" spans="1:20" s="5" customFormat="1" x14ac:dyDescent="0.25">
      <c r="A29" s="4"/>
      <c r="B29" s="2"/>
      <c r="C29" s="4"/>
      <c r="D29" s="4"/>
      <c r="E29" s="4"/>
      <c r="F29" s="4"/>
      <c r="G29" s="4"/>
      <c r="H29" s="4"/>
      <c r="I29" s="30" t="s">
        <v>48</v>
      </c>
      <c r="J29" s="44">
        <f t="shared" si="1"/>
        <v>0</v>
      </c>
      <c r="K29" s="46">
        <f t="shared" si="2"/>
        <v>0</v>
      </c>
      <c r="L29" s="44">
        <f t="shared" si="0"/>
        <v>0</v>
      </c>
      <c r="M29" s="4"/>
      <c r="P29" s="4"/>
      <c r="Q29" s="4"/>
      <c r="R29" s="4"/>
      <c r="S29" s="4"/>
      <c r="T29" s="4"/>
    </row>
    <row r="30" spans="1:20" s="5" customFormat="1" x14ac:dyDescent="0.25">
      <c r="A30" s="4"/>
      <c r="B30" s="2"/>
      <c r="C30" s="4"/>
      <c r="D30" s="4"/>
      <c r="E30" s="4"/>
      <c r="F30" s="4"/>
      <c r="G30" s="4"/>
      <c r="H30" s="4"/>
      <c r="I30" s="30" t="s">
        <v>49</v>
      </c>
      <c r="J30" s="44">
        <f t="shared" si="1"/>
        <v>0.49214696562279459</v>
      </c>
      <c r="K30" s="46">
        <f t="shared" si="2"/>
        <v>225</v>
      </c>
      <c r="L30" s="44">
        <f t="shared" si="0"/>
        <v>0.43352601156069365</v>
      </c>
      <c r="M30" s="4"/>
      <c r="P30" s="4"/>
      <c r="Q30" s="4"/>
      <c r="R30" s="4"/>
      <c r="S30" s="4"/>
      <c r="T30" s="4"/>
    </row>
    <row r="31" spans="1:20" s="5" customFormat="1" x14ac:dyDescent="0.25">
      <c r="A31" s="4"/>
      <c r="B31" s="2"/>
      <c r="C31" s="4"/>
      <c r="D31" s="4"/>
      <c r="E31" s="4"/>
      <c r="F31" s="4"/>
      <c r="G31" s="4"/>
      <c r="H31" s="4"/>
      <c r="I31" s="30" t="s">
        <v>50</v>
      </c>
      <c r="J31" s="44">
        <f t="shared" si="1"/>
        <v>0.16052808126288129</v>
      </c>
      <c r="K31" s="46">
        <f t="shared" si="2"/>
        <v>26</v>
      </c>
      <c r="L31" s="44">
        <f t="shared" si="0"/>
        <v>5.0096339113680152E-2</v>
      </c>
      <c r="M31" s="4"/>
      <c r="P31" s="4"/>
      <c r="Q31" s="4"/>
      <c r="R31" s="4"/>
      <c r="S31" s="4"/>
      <c r="T31" s="4"/>
    </row>
    <row r="32" spans="1:20" s="5" customFormat="1" x14ac:dyDescent="0.25">
      <c r="A32" s="4"/>
      <c r="B32" s="2"/>
      <c r="C32" s="4"/>
      <c r="D32" s="4"/>
      <c r="E32" s="4"/>
      <c r="F32" s="4"/>
      <c r="G32" s="4"/>
      <c r="H32" s="4"/>
      <c r="I32" s="30" t="s">
        <v>51</v>
      </c>
      <c r="J32" s="44">
        <f t="shared" si="1"/>
        <v>8.3485641876851646E-2</v>
      </c>
      <c r="K32" s="46">
        <f t="shared" si="2"/>
        <v>48</v>
      </c>
      <c r="L32" s="44">
        <f t="shared" si="0"/>
        <v>9.2485549132947972E-2</v>
      </c>
      <c r="M32" s="4"/>
      <c r="P32" s="4"/>
      <c r="Q32" s="4"/>
      <c r="R32" s="4"/>
      <c r="S32" s="4"/>
      <c r="T32" s="4"/>
    </row>
    <row r="33" spans="1:20" s="5" customFormat="1" x14ac:dyDescent="0.25">
      <c r="A33" s="4"/>
      <c r="B33" s="2"/>
      <c r="C33" s="4"/>
      <c r="D33" s="4"/>
      <c r="E33" s="4"/>
      <c r="F33" s="4"/>
      <c r="G33" s="4"/>
      <c r="H33" s="4"/>
      <c r="I33" s="30" t="s">
        <v>52</v>
      </c>
      <c r="J33" s="44">
        <f t="shared" si="1"/>
        <v>0</v>
      </c>
      <c r="K33" s="46">
        <f t="shared" si="2"/>
        <v>0</v>
      </c>
      <c r="L33" s="44">
        <f t="shared" si="0"/>
        <v>0</v>
      </c>
      <c r="M33" s="4"/>
      <c r="P33" s="4"/>
      <c r="Q33" s="4"/>
      <c r="R33" s="4"/>
      <c r="S33" s="4"/>
      <c r="T33" s="4"/>
    </row>
    <row r="34" spans="1:20" s="5" customFormat="1" x14ac:dyDescent="0.25">
      <c r="A34" s="4"/>
      <c r="B34" s="2"/>
      <c r="C34" s="4"/>
      <c r="D34" s="4"/>
      <c r="E34" s="4"/>
      <c r="F34" s="4"/>
      <c r="G34" s="4"/>
      <c r="H34" s="4"/>
      <c r="I34" s="30" t="s">
        <v>53</v>
      </c>
      <c r="J34" s="44">
        <f t="shared" si="1"/>
        <v>0</v>
      </c>
      <c r="K34" s="46">
        <f t="shared" si="2"/>
        <v>0</v>
      </c>
      <c r="L34" s="44">
        <f t="shared" si="0"/>
        <v>0</v>
      </c>
      <c r="M34" s="4"/>
      <c r="P34" s="4"/>
      <c r="Q34" s="4"/>
      <c r="R34" s="4"/>
      <c r="S34" s="4"/>
      <c r="T34" s="4"/>
    </row>
    <row r="35" spans="1:20" s="5" customFormat="1" x14ac:dyDescent="0.25">
      <c r="A35" s="4"/>
      <c r="B35" s="2"/>
      <c r="C35" s="4"/>
      <c r="D35" s="4"/>
      <c r="E35" s="4"/>
      <c r="F35" s="4"/>
      <c r="G35" s="4"/>
      <c r="H35" s="4"/>
      <c r="I35" s="30" t="s">
        <v>54</v>
      </c>
      <c r="J35" s="44">
        <f t="shared" si="1"/>
        <v>8.4210047827606941E-3</v>
      </c>
      <c r="K35" s="46">
        <f t="shared" si="2"/>
        <v>5</v>
      </c>
      <c r="L35" s="44">
        <f t="shared" si="0"/>
        <v>9.6339113680154135E-3</v>
      </c>
      <c r="M35" s="4"/>
      <c r="P35" s="4"/>
      <c r="Q35" s="4"/>
      <c r="R35" s="4"/>
      <c r="S35" s="4"/>
      <c r="T35" s="4"/>
    </row>
    <row r="36" spans="1:20" s="5" customFormat="1" x14ac:dyDescent="0.25">
      <c r="A36" s="4"/>
      <c r="B36" s="2"/>
      <c r="C36" s="4"/>
      <c r="D36" s="4"/>
      <c r="E36" s="4"/>
      <c r="F36" s="4"/>
      <c r="G36" s="4"/>
      <c r="H36" s="4"/>
      <c r="I36" s="30" t="s">
        <v>58</v>
      </c>
      <c r="J36" s="44">
        <f t="shared" si="1"/>
        <v>2.9335765171417411E-3</v>
      </c>
      <c r="K36" s="46">
        <f t="shared" si="2"/>
        <v>3</v>
      </c>
      <c r="L36" s="44">
        <f t="shared" si="0"/>
        <v>5.7803468208092483E-3</v>
      </c>
      <c r="M36" s="4"/>
      <c r="P36" s="4"/>
      <c r="Q36" s="4"/>
      <c r="R36" s="4"/>
      <c r="S36" s="4"/>
      <c r="T36" s="4"/>
    </row>
    <row r="37" spans="1:20" s="5" customFormat="1" x14ac:dyDescent="0.25">
      <c r="A37" s="4"/>
      <c r="B37" s="2"/>
      <c r="C37" s="4"/>
      <c r="D37" s="4"/>
      <c r="E37" s="4"/>
      <c r="F37" s="4"/>
      <c r="G37" s="4"/>
      <c r="H37" s="4"/>
      <c r="I37" s="30" t="s">
        <v>55</v>
      </c>
      <c r="J37" s="44">
        <f>F19/$F$21</f>
        <v>3.2002882965292889E-3</v>
      </c>
      <c r="K37" s="46">
        <f>E19</f>
        <v>2</v>
      </c>
      <c r="L37" s="44">
        <f>E19/$E$21</f>
        <v>3.8535645472061657E-3</v>
      </c>
      <c r="M37" s="4"/>
      <c r="P37" s="4"/>
      <c r="Q37" s="4"/>
      <c r="R37" s="4"/>
      <c r="S37" s="4"/>
      <c r="T37" s="4"/>
    </row>
    <row r="38" spans="1:20" x14ac:dyDescent="0.25">
      <c r="I38" s="30" t="s">
        <v>56</v>
      </c>
      <c r="J38" s="44">
        <f>F20/$F$21</f>
        <v>0.12381358386514173</v>
      </c>
      <c r="K38" s="46">
        <f>E20</f>
        <v>96</v>
      </c>
      <c r="L38" s="44">
        <f>E20/$E$21</f>
        <v>0.18497109826589594</v>
      </c>
    </row>
    <row r="39" spans="1:20" ht="13" x14ac:dyDescent="0.3">
      <c r="I39" s="30"/>
      <c r="J39" s="47">
        <f>SUM(J26:J38)</f>
        <v>1.0000000000000002</v>
      </c>
      <c r="K39" s="48">
        <f>SUM(K26:K38)</f>
        <v>519</v>
      </c>
      <c r="L39" s="49">
        <f>SUM(L26:L38)</f>
        <v>1</v>
      </c>
    </row>
  </sheetData>
  <mergeCells count="3">
    <mergeCell ref="K5:L5"/>
    <mergeCell ref="C6:D6"/>
    <mergeCell ref="E6:F6"/>
  </mergeCells>
  <pageMargins left="0.7" right="0.7" top="0.75" bottom="0.75" header="0.3" footer="0.3"/>
  <pageSetup orientation="portrait" r:id="rId1"/>
  <headerFooter>
    <oddHeader>&amp;R2/12/2018</oddHeader>
    <oddFooter>&amp;LE-10&amp;R&amp;a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A0ECE2-34AC-45C4-BA4E-94D558EB3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868006-32D5-40D9-A910-097E300270D9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3.xml><?xml version="1.0" encoding="utf-8"?>
<ds:datastoreItem xmlns:ds="http://schemas.openxmlformats.org/officeDocument/2006/customXml" ds:itemID="{E4354ABA-6322-4D2D-8B10-6FBC644B9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FBE10; K Awards</vt:lpstr>
      <vt:lpstr>'FBE10; K Awards'!Print_Area</vt:lpstr>
    </vt:vector>
  </TitlesOfParts>
  <Company>National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Wheeler, Kiera (NIH/NCI) [E]</dc:creator>
  <cp:lastModifiedBy>Phillips, Michael (NIH/NCI) [E]</cp:lastModifiedBy>
  <dcterms:created xsi:type="dcterms:W3CDTF">2026-02-12T12:29:37Z</dcterms:created>
  <dcterms:modified xsi:type="dcterms:W3CDTF">2026-03-13T16:45:30Z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0x010100A1F71CB0E281EC48B6FA54860FAE085D</vt:lpwstr>
  </property>
  <property fmtid="{D5CDD505-2E9C-101B-9397-08002B2CF9AE}" pid="3" name="MediaServiceImageTags">
    <vt:lpwstr/>
  </property>
</Properties>
</file>