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Extramural Programs/"/>
    </mc:Choice>
  </mc:AlternateContent>
  <xr:revisionPtr revIDLastSave="2" documentId="8_{60C289E6-B9C2-4684-878B-889521FC0C41}" xr6:coauthVersionLast="47" xr6:coauthVersionMax="47" xr10:uidLastSave="{775BCF20-9B88-4D1F-8FA6-531096510732}"/>
  <bookViews>
    <workbookView xWindow="26556" yWindow="-3960" windowWidth="25356" windowHeight="15924" xr2:uid="{799038E6-3C3F-4A80-8986-5254E6A47DB4}"/>
  </bookViews>
  <sheets>
    <sheet name="FBE1; RPG Awards (Summary)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'FBE1; RPG Awards (Summary)'!$B$2:$F$44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J20" i="1"/>
  <c r="F17" i="1"/>
  <c r="F16" i="1"/>
  <c r="F15" i="1"/>
  <c r="E31" i="1" s="1"/>
  <c r="E15" i="1"/>
  <c r="B5" i="1" s="1"/>
  <c r="F14" i="1"/>
  <c r="E14" i="1"/>
  <c r="F12" i="1"/>
  <c r="E12" i="1"/>
  <c r="F11" i="1"/>
  <c r="F13" i="1" s="1"/>
  <c r="E11" i="1"/>
  <c r="E13" i="1" s="1"/>
  <c r="B3" i="1"/>
  <c r="E23" i="1" l="1"/>
  <c r="E25" i="1"/>
  <c r="E29" i="1"/>
</calcChain>
</file>

<file path=xl/sharedStrings.xml><?xml version="1.0" encoding="utf-8"?>
<sst xmlns="http://schemas.openxmlformats.org/spreadsheetml/2006/main" count="31" uniqueCount="28">
  <si>
    <t>Research Project Grants (RPGs) Summary, Fiscal Years 2023-2024</t>
  </si>
  <si>
    <t>RFA funds accounted for 12.4% of the FY 2024 competing dollars.</t>
  </si>
  <si>
    <t>(Dollars in Thousands)</t>
  </si>
  <si>
    <t>No. or %</t>
  </si>
  <si>
    <t>Amount</t>
  </si>
  <si>
    <t>RPG Awards Funded</t>
  </si>
  <si>
    <t>Total Funding for RPGs</t>
  </si>
  <si>
    <t>SBIR/STTR</t>
  </si>
  <si>
    <t>Funding for RPGs without SBIR/STTR Program</t>
  </si>
  <si>
    <t>Continuation or Noncompeting Grants Funded</t>
  </si>
  <si>
    <t>Competing Grants Funded</t>
  </si>
  <si>
    <t>Administrative Supplements</t>
  </si>
  <si>
    <t>Partial assessment for DHHS Program Evaluation</t>
  </si>
  <si>
    <t>Funds Set Aside within Competing Dollars for:</t>
  </si>
  <si>
    <t>Grants within Paylines:</t>
  </si>
  <si>
    <t xml:space="preserve">     Traditional R01</t>
  </si>
  <si>
    <t>RFA Grants</t>
  </si>
  <si>
    <t xml:space="preserve">     Share of Competing Grant Funds</t>
  </si>
  <si>
    <t>Exception Grants</t>
  </si>
  <si>
    <t>Competing RPGs</t>
  </si>
  <si>
    <t>Total Competing Application Requests*</t>
  </si>
  <si>
    <t>Funding Success Rate</t>
  </si>
  <si>
    <t>Percentile Funding for R01 grants</t>
  </si>
  <si>
    <t>12th &amp; 17th</t>
  </si>
  <si>
    <t>10th &amp; 17th</t>
  </si>
  <si>
    <t>Average Cost-Competing</t>
  </si>
  <si>
    <t>Average Reduction from Recommended/Requested Levels</t>
  </si>
  <si>
    <t>*EXCLUDES SBIR/STTR.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</si>
</sst>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sz val="10"/>
      <name val="Tahoma"/>
      <family val="2"/>
    </font>
    <font>
      <sz val="10"/>
      <color rgb="FFFF0000"/>
      <name val="Tahoma"/>
      <family val="2"/>
    </font>
    <font>
      <b/>
      <sz val="14"/>
      <name val="Aptos Narrow"/>
      <family val="2"/>
      <scheme val="minor"/>
    </font>
    <font>
      <sz val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7030A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11"/>
      <name val="Aptos Narrow"/>
      <family val="2"/>
      <scheme val="minor"/>
    </font>
    <font>
      <sz val="10"/>
      <color theme="0"/>
      <name val="Tahoma"/>
      <family val="2"/>
    </font>
    <font>
      <i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2" applyFont="1">
      <alignment vertical="top"/>
    </xf>
    <xf numFmtId="0" fontId="4" fillId="0" borderId="0" xfId="2" applyFont="1">
      <alignment vertical="top"/>
    </xf>
    <xf numFmtId="0" fontId="2" fillId="0" borderId="0" xfId="2">
      <alignment vertical="top"/>
    </xf>
    <xf numFmtId="0" fontId="5" fillId="0" borderId="0" xfId="3" applyFont="1"/>
    <xf numFmtId="0" fontId="6" fillId="0" borderId="0" xfId="3" applyFont="1"/>
    <xf numFmtId="0" fontId="7" fillId="0" borderId="0" xfId="2" applyFont="1">
      <alignment vertical="top"/>
    </xf>
    <xf numFmtId="0" fontId="4" fillId="0" borderId="0" xfId="3" applyFont="1"/>
    <xf numFmtId="0" fontId="8" fillId="0" borderId="0" xfId="2" applyFont="1">
      <alignment vertical="top"/>
    </xf>
    <xf numFmtId="0" fontId="10" fillId="2" borderId="4" xfId="3" applyFont="1" applyFill="1" applyBorder="1"/>
    <xf numFmtId="0" fontId="10" fillId="2" borderId="0" xfId="2" applyFont="1" applyFill="1">
      <alignment vertical="top"/>
    </xf>
    <xf numFmtId="0" fontId="10" fillId="2" borderId="5" xfId="2" applyFont="1" applyFill="1" applyBorder="1">
      <alignment vertical="top"/>
    </xf>
    <xf numFmtId="0" fontId="10" fillId="0" borderId="0" xfId="3" applyFont="1"/>
    <xf numFmtId="0" fontId="10" fillId="0" borderId="4" xfId="2" applyFont="1" applyBorder="1">
      <alignment vertical="top"/>
    </xf>
    <xf numFmtId="0" fontId="10" fillId="0" borderId="0" xfId="2" applyFont="1">
      <alignment vertical="top"/>
    </xf>
    <xf numFmtId="0" fontId="10" fillId="0" borderId="5" xfId="2" applyFont="1" applyBorder="1">
      <alignment vertical="top"/>
    </xf>
    <xf numFmtId="0" fontId="11" fillId="0" borderId="0" xfId="3" applyFont="1"/>
    <xf numFmtId="0" fontId="12" fillId="0" borderId="0" xfId="3" applyFont="1"/>
    <xf numFmtId="0" fontId="13" fillId="0" borderId="0" xfId="3" applyFont="1"/>
    <xf numFmtId="0" fontId="10" fillId="0" borderId="4" xfId="3" applyFont="1" applyBorder="1"/>
    <xf numFmtId="0" fontId="14" fillId="0" borderId="0" xfId="3" applyFont="1" applyAlignment="1">
      <alignment horizontal="center"/>
    </xf>
    <xf numFmtId="0" fontId="14" fillId="0" borderId="7" xfId="3" applyFont="1" applyBorder="1" applyAlignment="1">
      <alignment horizontal="right"/>
    </xf>
    <xf numFmtId="0" fontId="14" fillId="0" borderId="8" xfId="3" applyFont="1" applyBorder="1" applyAlignment="1">
      <alignment horizontal="right"/>
    </xf>
    <xf numFmtId="0" fontId="14" fillId="0" borderId="4" xfId="3" applyFont="1" applyBorder="1"/>
    <xf numFmtId="0" fontId="14" fillId="0" borderId="0" xfId="3" applyFont="1" applyAlignment="1">
      <alignment horizontal="right"/>
    </xf>
    <xf numFmtId="0" fontId="14" fillId="0" borderId="3" xfId="3" applyFont="1" applyBorder="1" applyAlignment="1">
      <alignment horizontal="right"/>
    </xf>
    <xf numFmtId="3" fontId="10" fillId="0" borderId="0" xfId="3" applyNumberFormat="1" applyFont="1" applyAlignment="1">
      <alignment horizontal="center"/>
    </xf>
    <xf numFmtId="3" fontId="10" fillId="0" borderId="0" xfId="3" quotePrefix="1" applyNumberFormat="1" applyFont="1" applyAlignment="1">
      <alignment horizontal="center"/>
    </xf>
    <xf numFmtId="3" fontId="10" fillId="3" borderId="5" xfId="3" quotePrefix="1" applyNumberFormat="1" applyFont="1" applyFill="1" applyBorder="1" applyAlignment="1">
      <alignment horizontal="center"/>
    </xf>
    <xf numFmtId="3" fontId="10" fillId="3" borderId="5" xfId="3" applyNumberFormat="1" applyFont="1" applyFill="1" applyBorder="1" applyAlignment="1">
      <alignment horizontal="center"/>
    </xf>
    <xf numFmtId="3" fontId="2" fillId="4" borderId="0" xfId="3" quotePrefix="1" applyNumberFormat="1" applyFill="1" applyAlignment="1">
      <alignment horizontal="center"/>
    </xf>
    <xf numFmtId="3" fontId="2" fillId="4" borderId="0" xfId="3" applyNumberFormat="1" applyFill="1" applyAlignment="1">
      <alignment horizontal="center"/>
    </xf>
    <xf numFmtId="3" fontId="10" fillId="3" borderId="0" xfId="3" applyNumberFormat="1" applyFont="1" applyFill="1" applyAlignment="1">
      <alignment horizontal="center"/>
    </xf>
    <xf numFmtId="3" fontId="2" fillId="0" borderId="0" xfId="3" quotePrefix="1" applyNumberFormat="1" applyAlignment="1">
      <alignment horizontal="center"/>
    </xf>
    <xf numFmtId="0" fontId="10" fillId="0" borderId="0" xfId="3" applyFont="1" applyAlignment="1">
      <alignment horizontal="center"/>
    </xf>
    <xf numFmtId="0" fontId="10" fillId="3" borderId="0" xfId="3" applyFont="1" applyFill="1" applyAlignment="1">
      <alignment horizontal="center"/>
    </xf>
    <xf numFmtId="3" fontId="10" fillId="0" borderId="5" xfId="3" quotePrefix="1" applyNumberFormat="1" applyFont="1" applyBorder="1" applyAlignment="1">
      <alignment horizontal="center"/>
    </xf>
    <xf numFmtId="0" fontId="10" fillId="0" borderId="6" xfId="3" applyFont="1" applyBorder="1"/>
    <xf numFmtId="3" fontId="10" fillId="3" borderId="7" xfId="3" applyNumberFormat="1" applyFont="1" applyFill="1" applyBorder="1" applyAlignment="1">
      <alignment horizontal="center"/>
    </xf>
    <xf numFmtId="3" fontId="10" fillId="3" borderId="8" xfId="3" applyNumberFormat="1" applyFont="1" applyFill="1" applyBorder="1" applyAlignment="1">
      <alignment horizontal="center"/>
    </xf>
    <xf numFmtId="0" fontId="10" fillId="3" borderId="0" xfId="3" applyFont="1" applyFill="1"/>
    <xf numFmtId="0" fontId="10" fillId="3" borderId="0" xfId="2" applyFont="1" applyFill="1">
      <alignment vertical="top"/>
    </xf>
    <xf numFmtId="0" fontId="10" fillId="3" borderId="5" xfId="2" applyFont="1" applyFill="1" applyBorder="1">
      <alignment vertical="top"/>
    </xf>
    <xf numFmtId="37" fontId="10" fillId="2" borderId="0" xfId="3" applyNumberFormat="1" applyFont="1" applyFill="1"/>
    <xf numFmtId="3" fontId="10" fillId="2" borderId="5" xfId="3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 applyProtection="1"/>
    <xf numFmtId="3" fontId="5" fillId="0" borderId="0" xfId="3" applyNumberFormat="1" applyFont="1"/>
    <xf numFmtId="0" fontId="16" fillId="0" borderId="0" xfId="3" applyFont="1"/>
    <xf numFmtId="0" fontId="16" fillId="3" borderId="0" xfId="3" applyFont="1" applyFill="1"/>
    <xf numFmtId="3" fontId="16" fillId="3" borderId="0" xfId="3" applyNumberFormat="1" applyFont="1" applyFill="1" applyAlignment="1">
      <alignment horizontal="center"/>
    </xf>
    <xf numFmtId="3" fontId="16" fillId="2" borderId="0" xfId="3" applyNumberFormat="1" applyFont="1" applyFill="1"/>
    <xf numFmtId="3" fontId="16" fillId="2" borderId="5" xfId="3" applyNumberFormat="1" applyFont="1" applyFill="1" applyBorder="1" applyAlignment="1">
      <alignment horizontal="center"/>
    </xf>
    <xf numFmtId="0" fontId="10" fillId="0" borderId="4" xfId="3" applyFont="1" applyBorder="1" applyAlignment="1">
      <alignment horizontal="left"/>
    </xf>
    <xf numFmtId="0" fontId="10" fillId="2" borderId="0" xfId="3" applyFont="1" applyFill="1"/>
    <xf numFmtId="164" fontId="10" fillId="3" borderId="0" xfId="4" applyNumberFormat="1" applyFont="1" applyFill="1" applyBorder="1"/>
    <xf numFmtId="164" fontId="10" fillId="2" borderId="0" xfId="3" applyNumberFormat="1" applyFont="1" applyFill="1"/>
    <xf numFmtId="37" fontId="5" fillId="0" borderId="0" xfId="3" applyNumberFormat="1" applyFont="1"/>
    <xf numFmtId="3" fontId="0" fillId="2" borderId="0" xfId="0" applyNumberFormat="1" applyFill="1" applyAlignment="1">
      <alignment horizontal="center"/>
    </xf>
    <xf numFmtId="9" fontId="5" fillId="0" borderId="0" xfId="4" applyFont="1" applyFill="1" applyBorder="1" applyAlignment="1" applyProtection="1"/>
    <xf numFmtId="164" fontId="10" fillId="2" borderId="0" xfId="4" applyNumberFormat="1" applyFont="1" applyFill="1" applyBorder="1"/>
    <xf numFmtId="3" fontId="10" fillId="3" borderId="7" xfId="3" applyNumberFormat="1" applyFont="1" applyFill="1" applyBorder="1"/>
    <xf numFmtId="3" fontId="10" fillId="3" borderId="0" xfId="3" applyNumberFormat="1" applyFont="1" applyFill="1"/>
    <xf numFmtId="0" fontId="10" fillId="3" borderId="5" xfId="3" applyFont="1" applyFill="1" applyBorder="1" applyAlignment="1">
      <alignment horizontal="center"/>
    </xf>
    <xf numFmtId="0" fontId="1" fillId="0" borderId="4" xfId="3" applyFont="1" applyBorder="1"/>
    <xf numFmtId="3" fontId="10" fillId="2" borderId="0" xfId="3" applyNumberFormat="1" applyFont="1" applyFill="1" applyAlignment="1">
      <alignment horizontal="center"/>
    </xf>
    <xf numFmtId="9" fontId="10" fillId="3" borderId="0" xfId="3" applyNumberFormat="1" applyFont="1" applyFill="1" applyAlignment="1">
      <alignment horizontal="right"/>
    </xf>
    <xf numFmtId="9" fontId="10" fillId="2" borderId="0" xfId="3" applyNumberFormat="1" applyFont="1" applyFill="1" applyAlignment="1">
      <alignment horizontal="center"/>
    </xf>
    <xf numFmtId="0" fontId="10" fillId="0" borderId="4" xfId="3" applyFont="1" applyBorder="1" applyAlignment="1">
      <alignment vertical="top"/>
    </xf>
    <xf numFmtId="3" fontId="10" fillId="3" borderId="0" xfId="3" applyNumberFormat="1" applyFont="1" applyFill="1" applyAlignment="1">
      <alignment horizontal="right" wrapText="1"/>
    </xf>
    <xf numFmtId="3" fontId="10" fillId="2" borderId="0" xfId="3" applyNumberFormat="1" applyFont="1" applyFill="1" applyAlignment="1">
      <alignment horizontal="right" wrapText="1"/>
    </xf>
    <xf numFmtId="165" fontId="10" fillId="3" borderId="0" xfId="3" applyNumberFormat="1" applyFont="1" applyFill="1"/>
    <xf numFmtId="165" fontId="10" fillId="2" borderId="0" xfId="3" applyNumberFormat="1" applyFont="1" applyFill="1" applyAlignment="1">
      <alignment horizontal="center"/>
    </xf>
    <xf numFmtId="0" fontId="10" fillId="0" borderId="4" xfId="3" applyFont="1" applyBorder="1" applyAlignment="1">
      <alignment wrapText="1"/>
    </xf>
    <xf numFmtId="9" fontId="10" fillId="0" borderId="0" xfId="3" applyNumberFormat="1" applyFont="1"/>
    <xf numFmtId="0" fontId="10" fillId="0" borderId="5" xfId="3" applyFont="1" applyBorder="1" applyAlignment="1">
      <alignment horizontal="center"/>
    </xf>
    <xf numFmtId="0" fontId="10" fillId="0" borderId="7" xfId="3" applyFont="1" applyBorder="1"/>
    <xf numFmtId="0" fontId="10" fillId="0" borderId="8" xfId="3" applyFont="1" applyBorder="1"/>
    <xf numFmtId="0" fontId="17" fillId="0" borderId="0" xfId="2" applyFont="1">
      <alignment vertical="top"/>
    </xf>
    <xf numFmtId="0" fontId="17" fillId="0" borderId="0" xfId="5" applyFont="1"/>
    <xf numFmtId="0" fontId="18" fillId="0" borderId="0" xfId="2" applyFont="1">
      <alignment vertical="top"/>
    </xf>
    <xf numFmtId="0" fontId="9" fillId="2" borderId="1" xfId="3" applyFont="1" applyFill="1" applyBorder="1" applyAlignment="1">
      <alignment vertical="top" wrapText="1"/>
    </xf>
    <xf numFmtId="0" fontId="9" fillId="2" borderId="2" xfId="3" applyFont="1" applyFill="1" applyBorder="1" applyAlignment="1">
      <alignment vertical="top" wrapText="1"/>
    </xf>
    <xf numFmtId="0" fontId="9" fillId="2" borderId="3" xfId="3" applyFont="1" applyFill="1" applyBorder="1" applyAlignment="1">
      <alignment vertical="top" wrapText="1"/>
    </xf>
    <xf numFmtId="0" fontId="9" fillId="0" borderId="0" xfId="3" applyFont="1" applyAlignment="1">
      <alignment vertical="top" wrapText="1"/>
    </xf>
    <xf numFmtId="0" fontId="10" fillId="0" borderId="6" xfId="3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5" xfId="3" applyFont="1" applyBorder="1" applyAlignment="1">
      <alignment horizontal="center"/>
    </xf>
  </cellXfs>
  <cellStyles count="6">
    <cellStyle name="Comma 2" xfId="5" xr:uid="{53A212A5-39EA-4443-AEE1-D9B778F15C4E}"/>
    <cellStyle name="Normal" xfId="0" builtinId="0"/>
    <cellStyle name="Normal 15" xfId="3" xr:uid="{4316910C-485D-44B9-853E-CC4419D678C1}"/>
    <cellStyle name="Normal_Extramural_02" xfId="2" xr:uid="{9FCF83E4-D66F-4D33-9176-D51908B32C99}"/>
    <cellStyle name="Percent" xfId="1" builtinId="5"/>
    <cellStyle name="Percent 2" xfId="4" xr:uid="{B84B0745-8D1F-4572-BF5A-E5A2F6E33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31">
          <cell r="I31">
            <v>1224</v>
          </cell>
          <cell r="J31">
            <v>640639268</v>
          </cell>
          <cell r="N31">
            <v>47330068</v>
          </cell>
          <cell r="P31">
            <v>2174188214</v>
          </cell>
          <cell r="Q31">
            <v>4316</v>
          </cell>
        </row>
        <row r="40">
          <cell r="T40">
            <v>199</v>
          </cell>
          <cell r="U40">
            <v>158454446</v>
          </cell>
        </row>
        <row r="42">
          <cell r="T42">
            <v>5739</v>
          </cell>
          <cell r="U42">
            <v>3020611996</v>
          </cell>
        </row>
        <row r="93">
          <cell r="B93">
            <v>109184015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4">
          <cell r="E164">
            <v>10852</v>
          </cell>
          <cell r="G164">
            <v>1350</v>
          </cell>
        </row>
        <row r="188">
          <cell r="E188">
            <v>10353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5607-7F28-48AF-BF4E-D13D6478B7FB}">
  <dimension ref="A1:AA48"/>
  <sheetViews>
    <sheetView showGridLines="0" tabSelected="1" zoomScale="90" zoomScaleNormal="90" workbookViewId="0">
      <selection activeCell="I19" sqref="I19"/>
    </sheetView>
  </sheetViews>
  <sheetFormatPr defaultColWidth="8.54296875" defaultRowHeight="16.399999999999999" customHeight="1" x14ac:dyDescent="0.3"/>
  <cols>
    <col min="1" max="1" width="8.54296875" style="4"/>
    <col min="2" max="2" width="45" style="7" customWidth="1"/>
    <col min="3" max="3" width="11.453125" style="7" customWidth="1"/>
    <col min="4" max="4" width="10.54296875" style="7" customWidth="1"/>
    <col min="5" max="5" width="11.54296875" style="7" customWidth="1"/>
    <col min="6" max="6" width="11.1796875" style="7" customWidth="1"/>
    <col min="7" max="7" width="16.453125" style="4" hidden="1" customWidth="1"/>
    <col min="8" max="8" width="1.453125" style="4" customWidth="1"/>
    <col min="9" max="9" width="14.54296875" style="4" customWidth="1"/>
    <col min="10" max="10" width="8.54296875" style="4"/>
    <col min="11" max="11" width="15" style="4" customWidth="1"/>
    <col min="12" max="12" width="8.54296875" style="4"/>
    <col min="13" max="13" width="8.54296875" style="5"/>
    <col min="14" max="14" width="12.1796875" style="4" bestFit="1" customWidth="1"/>
    <col min="15" max="26" width="8.54296875" style="4"/>
    <col min="27" max="27" width="10" style="4" customWidth="1"/>
    <col min="28" max="16384" width="8.54296875" style="4"/>
  </cols>
  <sheetData>
    <row r="1" spans="1:27" ht="23.5" customHeight="1" x14ac:dyDescent="0.25">
      <c r="A1" s="1" t="s">
        <v>0</v>
      </c>
      <c r="B1" s="2"/>
      <c r="C1" s="2"/>
      <c r="D1" s="2"/>
      <c r="E1" s="2"/>
      <c r="F1" s="2"/>
      <c r="G1" s="3"/>
      <c r="H1" s="3"/>
    </row>
    <row r="2" spans="1:27" ht="16.399999999999999" customHeight="1" x14ac:dyDescent="0.3">
      <c r="A2" s="6"/>
      <c r="C2" s="2"/>
      <c r="D2" s="2"/>
      <c r="E2" s="2"/>
      <c r="F2" s="2"/>
      <c r="G2" s="3"/>
      <c r="H2" s="3"/>
    </row>
    <row r="3" spans="1:27" ht="16.399999999999999" customHeight="1" x14ac:dyDescent="0.25">
      <c r="A3" s="8"/>
      <c r="B3" s="80" t="str">
        <f>_xlfn.CONCAT("Over ",TEXT(J20,"0.0%")," of of competing dollars supported grants awarded within the established payline and RFAs and the remainder supported grants as an exception to the fundable range.")</f>
        <v>Over 72.5% of of competing dollars supported grants awarded within the established payline and RFAs and the remainder supported grants as an exception to the fundable range.</v>
      </c>
      <c r="C3" s="81"/>
      <c r="D3" s="81"/>
      <c r="E3" s="81"/>
      <c r="F3" s="82"/>
      <c r="G3" s="8"/>
      <c r="H3" s="8"/>
      <c r="K3" s="83"/>
      <c r="L3" s="83"/>
      <c r="M3" s="83"/>
      <c r="N3" s="83"/>
      <c r="O3" s="83"/>
    </row>
    <row r="4" spans="1:27" ht="16.399999999999999" customHeight="1" x14ac:dyDescent="0.35">
      <c r="A4" s="8"/>
      <c r="B4" s="9" t="s">
        <v>1</v>
      </c>
      <c r="C4" s="10"/>
      <c r="D4" s="10"/>
      <c r="E4" s="10"/>
      <c r="F4" s="11"/>
      <c r="G4" s="8"/>
      <c r="H4" s="8"/>
      <c r="K4" s="12"/>
    </row>
    <row r="5" spans="1:27" ht="16.399999999999999" customHeight="1" x14ac:dyDescent="0.35">
      <c r="A5" s="8"/>
      <c r="B5" s="9" t="str">
        <f>_xlfn.CONCAT("A total of ",TEXT(E15,"#,##0")," competing RPGs were funded.")</f>
        <v>A total of 1,224 competing RPGs were funded.</v>
      </c>
      <c r="C5" s="10"/>
      <c r="D5" s="10"/>
      <c r="E5" s="10"/>
      <c r="F5" s="11"/>
      <c r="G5" s="8"/>
      <c r="H5" s="8"/>
      <c r="K5" s="12"/>
    </row>
    <row r="6" spans="1:27" ht="16.399999999999999" customHeight="1" x14ac:dyDescent="0.25">
      <c r="A6" s="8"/>
      <c r="B6" s="13"/>
      <c r="C6" s="14"/>
      <c r="D6" s="14"/>
      <c r="E6" s="14"/>
      <c r="F6" s="15"/>
      <c r="G6" s="8"/>
      <c r="H6" s="8"/>
    </row>
    <row r="7" spans="1:27" ht="16.399999999999999" customHeight="1" x14ac:dyDescent="0.35">
      <c r="A7" s="8"/>
      <c r="B7" s="84" t="s">
        <v>2</v>
      </c>
      <c r="C7" s="85"/>
      <c r="D7" s="85"/>
      <c r="E7" s="85"/>
      <c r="F7" s="86"/>
      <c r="G7" s="8"/>
      <c r="H7" s="8"/>
      <c r="I7" s="16"/>
      <c r="J7" s="17"/>
      <c r="K7" s="17"/>
      <c r="L7" s="17"/>
      <c r="M7" s="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6.399999999999999" customHeight="1" x14ac:dyDescent="0.35">
      <c r="A8" s="8"/>
      <c r="B8" s="19"/>
      <c r="C8" s="87">
        <v>2023</v>
      </c>
      <c r="D8" s="87"/>
      <c r="E8" s="87">
        <v>2024</v>
      </c>
      <c r="F8" s="88"/>
      <c r="G8" s="8"/>
      <c r="H8" s="8"/>
      <c r="I8" s="17"/>
      <c r="J8" s="17"/>
      <c r="K8" s="17"/>
      <c r="L8" s="17"/>
      <c r="M8" s="18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6.399999999999999" customHeight="1" x14ac:dyDescent="0.35">
      <c r="A9" s="8"/>
      <c r="B9" s="19"/>
      <c r="C9" s="21" t="s">
        <v>3</v>
      </c>
      <c r="D9" s="21" t="s">
        <v>4</v>
      </c>
      <c r="E9" s="21" t="s">
        <v>3</v>
      </c>
      <c r="F9" s="22" t="s">
        <v>4</v>
      </c>
      <c r="G9" s="8"/>
      <c r="H9" s="8"/>
    </row>
    <row r="10" spans="1:27" ht="16.399999999999999" customHeight="1" x14ac:dyDescent="0.35">
      <c r="A10" s="8"/>
      <c r="B10" s="23" t="s">
        <v>5</v>
      </c>
      <c r="C10" s="24"/>
      <c r="D10" s="24"/>
      <c r="E10" s="20"/>
      <c r="F10" s="25"/>
      <c r="G10" s="8"/>
      <c r="H10" s="8"/>
    </row>
    <row r="11" spans="1:27" ht="16.399999999999999" customHeight="1" x14ac:dyDescent="0.35">
      <c r="A11" s="8"/>
      <c r="B11" s="19" t="s">
        <v>6</v>
      </c>
      <c r="C11" s="26">
        <v>5736</v>
      </c>
      <c r="D11" s="27">
        <v>3145236.7800000003</v>
      </c>
      <c r="E11" s="27">
        <f>'[2]OEFIA Detail'!T42</f>
        <v>5739</v>
      </c>
      <c r="F11" s="28">
        <f>+'[2]OEFIA Detail'!U42/1000+'[2]OEFIA Detail'!B93/1000</f>
        <v>3129796.0109999999</v>
      </c>
      <c r="G11" s="8"/>
      <c r="H11" s="8"/>
    </row>
    <row r="12" spans="1:27" ht="16.399999999999999" customHeight="1" x14ac:dyDescent="0.35">
      <c r="A12" s="8"/>
      <c r="B12" s="19" t="s">
        <v>7</v>
      </c>
      <c r="C12" s="26">
        <v>228</v>
      </c>
      <c r="D12" s="26">
        <v>175373.04800000001</v>
      </c>
      <c r="E12" s="27">
        <f>'[2]OEFIA Detail'!T40</f>
        <v>199</v>
      </c>
      <c r="F12" s="29">
        <f>'[2]OEFIA Detail'!U40/1000</f>
        <v>158454.446</v>
      </c>
      <c r="G12" s="30">
        <v>2146074062</v>
      </c>
    </row>
    <row r="13" spans="1:27" ht="16.399999999999999" customHeight="1" x14ac:dyDescent="0.35">
      <c r="A13" s="8"/>
      <c r="B13" s="19" t="s">
        <v>8</v>
      </c>
      <c r="C13" s="27">
        <v>5508</v>
      </c>
      <c r="D13" s="27">
        <v>2969863.7320000003</v>
      </c>
      <c r="E13" s="27">
        <f>E11-E12</f>
        <v>5540</v>
      </c>
      <c r="F13" s="29">
        <f>F11-F12</f>
        <v>2971341.5649999999</v>
      </c>
      <c r="G13" s="31">
        <v>101478470</v>
      </c>
    </row>
    <row r="14" spans="1:27" ht="16.399999999999999" customHeight="1" x14ac:dyDescent="0.35">
      <c r="A14" s="8"/>
      <c r="B14" s="19" t="s">
        <v>9</v>
      </c>
      <c r="C14" s="26">
        <v>4139</v>
      </c>
      <c r="D14" s="27">
        <v>2125092.5980000002</v>
      </c>
      <c r="E14" s="32">
        <f>'[2]OEFIA Detail'!Q31</f>
        <v>4316</v>
      </c>
      <c r="F14" s="28">
        <f>('[2]OEFIA Detail'!P31)/1000</f>
        <v>2174188.2140000002</v>
      </c>
      <c r="G14" s="30">
        <v>2044595592</v>
      </c>
      <c r="I14" s="33"/>
    </row>
    <row r="15" spans="1:27" ht="16.399999999999999" customHeight="1" x14ac:dyDescent="0.35">
      <c r="A15" s="8"/>
      <c r="B15" s="19" t="s">
        <v>10</v>
      </c>
      <c r="C15" s="26">
        <v>1369</v>
      </c>
      <c r="D15" s="27">
        <v>697785.647</v>
      </c>
      <c r="E15" s="32">
        <f>'[2]OEFIA Detail'!I31</f>
        <v>1224</v>
      </c>
      <c r="F15" s="28">
        <f>('[2]OEFIA Detail'!J31)/1000</f>
        <v>640639.26800000004</v>
      </c>
      <c r="G15" s="30">
        <v>1576812523</v>
      </c>
    </row>
    <row r="16" spans="1:27" ht="16.399999999999999" customHeight="1" x14ac:dyDescent="0.35">
      <c r="A16" s="8"/>
      <c r="B16" s="19" t="s">
        <v>11</v>
      </c>
      <c r="C16" s="32">
        <v>354</v>
      </c>
      <c r="D16" s="27">
        <v>39659.222000000002</v>
      </c>
      <c r="E16" s="32">
        <v>436</v>
      </c>
      <c r="F16" s="28">
        <f>('[2]OEFIA Detail'!N31)/1000</f>
        <v>47330.067999999999</v>
      </c>
      <c r="G16" s="30">
        <v>569261539</v>
      </c>
    </row>
    <row r="17" spans="1:14" ht="16.399999999999999" customHeight="1" x14ac:dyDescent="0.35">
      <c r="A17" s="8"/>
      <c r="B17" s="19" t="s">
        <v>12</v>
      </c>
      <c r="C17" s="34"/>
      <c r="D17" s="27">
        <v>107326.265</v>
      </c>
      <c r="E17" s="35"/>
      <c r="F17" s="36">
        <f>'[2]OEFIA Detail'!B93/1000</f>
        <v>109184.015</v>
      </c>
      <c r="G17" s="30">
        <v>22338006</v>
      </c>
    </row>
    <row r="18" spans="1:14" ht="16.399999999999999" customHeight="1" x14ac:dyDescent="0.35">
      <c r="A18" s="8"/>
      <c r="B18" s="37"/>
      <c r="C18" s="38"/>
      <c r="D18" s="38"/>
      <c r="E18" s="38"/>
      <c r="F18" s="39"/>
      <c r="G18" s="30">
        <v>77204211</v>
      </c>
    </row>
    <row r="19" spans="1:14" ht="16.399999999999999" customHeight="1" x14ac:dyDescent="0.35">
      <c r="A19" s="8"/>
      <c r="B19" s="23" t="s">
        <v>13</v>
      </c>
      <c r="C19" s="40"/>
      <c r="D19" s="40"/>
      <c r="E19" s="41"/>
      <c r="F19" s="42"/>
    </row>
    <row r="20" spans="1:14" ht="16.399999999999999" customHeight="1" x14ac:dyDescent="0.35">
      <c r="A20" s="8"/>
      <c r="B20" s="19" t="s">
        <v>14</v>
      </c>
      <c r="C20" s="40">
        <v>1018</v>
      </c>
      <c r="D20" s="32">
        <v>481920</v>
      </c>
      <c r="E20" s="43">
        <v>888</v>
      </c>
      <c r="F20" s="44">
        <v>420190</v>
      </c>
      <c r="J20" s="45">
        <f>E20/(E20+E24)</f>
        <v>0.72549019607843135</v>
      </c>
      <c r="K20" s="46"/>
      <c r="N20" s="47"/>
    </row>
    <row r="21" spans="1:14" ht="16.399999999999999" customHeight="1" x14ac:dyDescent="0.35">
      <c r="A21" s="8"/>
      <c r="B21" s="19" t="s">
        <v>15</v>
      </c>
      <c r="C21" s="48">
        <v>776</v>
      </c>
      <c r="D21" s="49">
        <v>428468</v>
      </c>
      <c r="E21" s="50">
        <v>616</v>
      </c>
      <c r="F21" s="51">
        <v>347693</v>
      </c>
    </row>
    <row r="22" spans="1:14" ht="16.399999999999999" customHeight="1" x14ac:dyDescent="0.35">
      <c r="A22" s="8"/>
      <c r="B22" s="52" t="s">
        <v>16</v>
      </c>
      <c r="C22" s="40">
        <v>115</v>
      </c>
      <c r="D22" s="32">
        <v>71919</v>
      </c>
      <c r="E22" s="53">
        <v>108</v>
      </c>
      <c r="F22" s="44">
        <v>79166</v>
      </c>
    </row>
    <row r="23" spans="1:14" ht="16.399999999999999" customHeight="1" x14ac:dyDescent="0.35">
      <c r="A23" s="8"/>
      <c r="B23" s="52" t="s">
        <v>17</v>
      </c>
      <c r="C23" s="54">
        <v>0.1030674682249519</v>
      </c>
      <c r="D23" s="32"/>
      <c r="E23" s="55">
        <f>F22/F15</f>
        <v>0.12357344289423107</v>
      </c>
      <c r="F23" s="44"/>
      <c r="J23" s="56"/>
    </row>
    <row r="24" spans="1:14" ht="16.399999999999999" customHeight="1" x14ac:dyDescent="0.35">
      <c r="A24" s="8"/>
      <c r="B24" s="19" t="s">
        <v>18</v>
      </c>
      <c r="C24" s="40">
        <v>351</v>
      </c>
      <c r="D24" s="32">
        <v>215866</v>
      </c>
      <c r="E24" s="43">
        <v>336</v>
      </c>
      <c r="F24" s="57">
        <v>220450</v>
      </c>
      <c r="I24" s="58"/>
      <c r="J24" s="5"/>
      <c r="M24" s="4"/>
    </row>
    <row r="25" spans="1:14" ht="16.399999999999999" customHeight="1" x14ac:dyDescent="0.35">
      <c r="A25" s="8"/>
      <c r="B25" s="19" t="s">
        <v>17</v>
      </c>
      <c r="C25" s="54">
        <v>0.30935861310429047</v>
      </c>
      <c r="D25" s="32"/>
      <c r="E25" s="59">
        <f>F24/F15</f>
        <v>0.34410940916597071</v>
      </c>
      <c r="F25" s="44"/>
    </row>
    <row r="26" spans="1:14" ht="16.399999999999999" customHeight="1" x14ac:dyDescent="0.35">
      <c r="A26" s="8"/>
      <c r="B26" s="37"/>
      <c r="C26" s="60"/>
      <c r="D26" s="38"/>
      <c r="E26" s="60"/>
      <c r="F26" s="39"/>
    </row>
    <row r="27" spans="1:14" ht="16.399999999999999" customHeight="1" x14ac:dyDescent="0.35">
      <c r="A27" s="8"/>
      <c r="B27" s="23" t="s">
        <v>19</v>
      </c>
      <c r="C27" s="61"/>
      <c r="D27" s="35"/>
      <c r="E27" s="61"/>
      <c r="F27" s="62"/>
    </row>
    <row r="28" spans="1:14" ht="16.399999999999999" customHeight="1" x14ac:dyDescent="0.35">
      <c r="A28" s="8"/>
      <c r="B28" s="63" t="s">
        <v>20</v>
      </c>
      <c r="C28" s="61">
        <v>8618</v>
      </c>
      <c r="D28" s="35"/>
      <c r="E28" s="64">
        <f>'[2]FBE3; RPG Requested + Awarded'!E188-1363</f>
        <v>8990</v>
      </c>
      <c r="F28" s="62"/>
    </row>
    <row r="29" spans="1:14" ht="16.399999999999999" customHeight="1" x14ac:dyDescent="0.35">
      <c r="A29" s="8"/>
      <c r="B29" s="19" t="s">
        <v>21</v>
      </c>
      <c r="C29" s="65">
        <v>0.16</v>
      </c>
      <c r="D29" s="35"/>
      <c r="E29" s="66">
        <f>ROUND(E15/E28, 2)</f>
        <v>0.14000000000000001</v>
      </c>
      <c r="F29" s="62"/>
    </row>
    <row r="30" spans="1:14" ht="16.399999999999999" customHeight="1" x14ac:dyDescent="0.35">
      <c r="A30" s="8"/>
      <c r="B30" s="67" t="s">
        <v>22</v>
      </c>
      <c r="C30" s="68" t="s">
        <v>23</v>
      </c>
      <c r="D30" s="35"/>
      <c r="E30" s="69" t="s">
        <v>24</v>
      </c>
      <c r="F30" s="62"/>
    </row>
    <row r="31" spans="1:14" ht="16.399999999999999" customHeight="1" x14ac:dyDescent="0.35">
      <c r="A31" s="8"/>
      <c r="B31" s="19" t="s">
        <v>25</v>
      </c>
      <c r="C31" s="70">
        <v>510</v>
      </c>
      <c r="D31" s="35"/>
      <c r="E31" s="71">
        <f>ROUND(F15/E15, 0)</f>
        <v>523</v>
      </c>
      <c r="F31" s="62"/>
    </row>
    <row r="32" spans="1:14" ht="16.399999999999999" customHeight="1" x14ac:dyDescent="0.35">
      <c r="A32" s="8"/>
      <c r="B32" s="72" t="s">
        <v>26</v>
      </c>
      <c r="C32" s="73">
        <v>-0.14207535255735634</v>
      </c>
      <c r="D32" s="34"/>
      <c r="E32" s="66">
        <f>-'[2]FBE3; RPG Requested + Awarded'!$G164/('[2]FBE3; RPG Requested + Awarded'!E164-'[2]FBE3; RPG Requested + Awarded'!G164)</f>
        <v>-0.14207535255735634</v>
      </c>
      <c r="F32" s="74"/>
    </row>
    <row r="33" spans="1:8" ht="16.399999999999999" customHeight="1" x14ac:dyDescent="0.35">
      <c r="A33" s="8"/>
      <c r="B33" s="37"/>
      <c r="C33" s="75"/>
      <c r="D33" s="75"/>
      <c r="E33" s="75"/>
      <c r="F33" s="76"/>
    </row>
    <row r="34" spans="1:8" ht="16.399999999999999" customHeight="1" x14ac:dyDescent="0.35">
      <c r="A34" s="8"/>
      <c r="B34" s="37" t="s">
        <v>27</v>
      </c>
      <c r="C34" s="75"/>
      <c r="D34" s="75"/>
      <c r="E34" s="75"/>
      <c r="F34" s="76"/>
      <c r="G34" s="8"/>
      <c r="H34" s="8"/>
    </row>
    <row r="35" spans="1:8" ht="16.399999999999999" customHeight="1" x14ac:dyDescent="0.25">
      <c r="A35" s="8"/>
      <c r="B35" s="2"/>
      <c r="C35" s="77"/>
      <c r="D35" s="77"/>
      <c r="E35" s="77"/>
      <c r="F35" s="77"/>
      <c r="G35" s="8"/>
      <c r="H35" s="8"/>
    </row>
    <row r="36" spans="1:8" ht="16.399999999999999" customHeight="1" x14ac:dyDescent="0.25">
      <c r="A36" s="8"/>
      <c r="B36" s="79"/>
      <c r="C36" s="77"/>
      <c r="D36" s="77"/>
      <c r="E36" s="77"/>
      <c r="F36" s="77"/>
      <c r="G36" s="8"/>
      <c r="H36" s="8"/>
    </row>
    <row r="37" spans="1:8" ht="16.399999999999999" customHeight="1" x14ac:dyDescent="0.3">
      <c r="A37" s="8"/>
      <c r="C37" s="77"/>
      <c r="D37" s="77"/>
      <c r="E37" s="77"/>
      <c r="F37" s="77"/>
      <c r="G37" s="8"/>
      <c r="H37" s="8"/>
    </row>
    <row r="38" spans="1:8" ht="16.399999999999999" customHeight="1" x14ac:dyDescent="0.25">
      <c r="A38" s="8"/>
      <c r="B38" s="2"/>
      <c r="C38" s="77"/>
      <c r="D38" s="77"/>
      <c r="E38" s="77"/>
      <c r="F38" s="77"/>
      <c r="G38" s="8"/>
      <c r="H38" s="8"/>
    </row>
    <row r="39" spans="1:8" ht="16.399999999999999" customHeight="1" x14ac:dyDescent="0.25">
      <c r="A39" s="8"/>
      <c r="B39" s="2"/>
      <c r="C39" s="77"/>
      <c r="D39" s="77"/>
      <c r="E39" s="77"/>
      <c r="F39" s="77"/>
      <c r="G39" s="8"/>
      <c r="H39" s="8"/>
    </row>
    <row r="40" spans="1:8" ht="16.399999999999999" customHeight="1" x14ac:dyDescent="0.25">
      <c r="A40" s="8"/>
      <c r="B40" s="2"/>
      <c r="C40" s="77"/>
      <c r="D40" s="77"/>
      <c r="E40" s="77"/>
      <c r="F40" s="77"/>
      <c r="G40" s="8"/>
      <c r="H40" s="8"/>
    </row>
    <row r="41" spans="1:8" ht="16.399999999999999" customHeight="1" x14ac:dyDescent="0.25">
      <c r="A41" s="8"/>
      <c r="B41" s="2"/>
      <c r="C41" s="77"/>
      <c r="D41" s="77"/>
      <c r="E41" s="77"/>
      <c r="F41" s="77"/>
      <c r="G41" s="8"/>
      <c r="H41" s="8"/>
    </row>
    <row r="42" spans="1:8" ht="16.399999999999999" customHeight="1" x14ac:dyDescent="0.25">
      <c r="A42" s="8"/>
      <c r="B42" s="2"/>
      <c r="C42" s="2"/>
      <c r="D42" s="2"/>
      <c r="E42" s="2"/>
      <c r="F42" s="2"/>
      <c r="G42" s="8"/>
      <c r="H42" s="8"/>
    </row>
    <row r="43" spans="1:8" ht="16.399999999999999" customHeight="1" x14ac:dyDescent="0.25">
      <c r="A43" s="8"/>
      <c r="B43" s="2"/>
      <c r="C43" s="2"/>
      <c r="D43" s="2"/>
      <c r="E43" s="2"/>
      <c r="F43" s="2"/>
      <c r="G43" s="3"/>
      <c r="H43" s="8"/>
    </row>
    <row r="44" spans="1:8" ht="16.399999999999999" customHeight="1" x14ac:dyDescent="0.25">
      <c r="A44" s="8"/>
      <c r="B44" s="2"/>
      <c r="C44" s="2"/>
      <c r="D44" s="2"/>
      <c r="E44" s="2"/>
      <c r="F44" s="2"/>
      <c r="G44" s="3"/>
      <c r="H44" s="8"/>
    </row>
    <row r="45" spans="1:8" ht="16.399999999999999" customHeight="1" x14ac:dyDescent="0.25">
      <c r="A45" s="8"/>
      <c r="B45" s="78"/>
      <c r="C45" s="77"/>
      <c r="D45" s="77"/>
      <c r="E45" s="77"/>
      <c r="F45" s="77"/>
      <c r="G45" s="3"/>
      <c r="H45" s="8"/>
    </row>
    <row r="46" spans="1:8" ht="16.399999999999999" customHeight="1" x14ac:dyDescent="0.25">
      <c r="A46" s="8"/>
      <c r="B46" s="2"/>
      <c r="C46" s="77"/>
      <c r="D46" s="77"/>
      <c r="E46" s="77"/>
      <c r="F46" s="77"/>
      <c r="G46" s="8"/>
      <c r="H46" s="8"/>
    </row>
    <row r="47" spans="1:8" ht="16.399999999999999" customHeight="1" x14ac:dyDescent="0.25">
      <c r="A47" s="8"/>
      <c r="B47" s="2"/>
      <c r="C47" s="77"/>
      <c r="D47" s="77"/>
      <c r="E47" s="77"/>
      <c r="F47" s="77"/>
      <c r="G47" s="8"/>
      <c r="H47" s="8"/>
    </row>
    <row r="48" spans="1:8" ht="16.399999999999999" customHeight="1" x14ac:dyDescent="0.3">
      <c r="A48" s="8"/>
      <c r="G48" s="8"/>
      <c r="H48" s="8"/>
    </row>
  </sheetData>
  <mergeCells count="5">
    <mergeCell ref="B3:F3"/>
    <mergeCell ref="K3:O3"/>
    <mergeCell ref="B7:F7"/>
    <mergeCell ref="C8:D8"/>
    <mergeCell ref="E8:F8"/>
  </mergeCells>
  <printOptions horizontalCentered="1"/>
  <pageMargins left="0.7" right="0.7" top="0.75" bottom="0.75" header="0.3" footer="0.3"/>
  <pageSetup orientation="portrait" r:id="rId1"/>
  <headerFooter scaleWithDoc="0" alignWithMargins="0">
    <oddHeader>&amp;R2/12/2018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0B46555F-2292-4CB3-9D88-97672406C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B5AA3D-0130-4500-81B4-0C5EE467D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4E1E75-0EFE-4168-9169-89EAB408E4B7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FBE1; RPG Awards (Summary)</vt:lpstr>
      <vt:lpstr>'FBE1; RPG Awards (Summary)'!Print_Area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2025-04-03T14:51:40Z</dcterms:created>
  <dcterms:modified xsi:type="dcterms:W3CDTF">2025-05-02T12:42:11Z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