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s_Projects\Jim_RasDialogue3\PublishedInRasDiag\"/>
    </mc:Choice>
  </mc:AlternateContent>
  <xr:revisionPtr revIDLastSave="0" documentId="13_ncr:1_{AD8C1A6D-636B-41A8-8440-8D581A916D7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road GDAC data" sheetId="9" r:id="rId1"/>
    <sheet name="MSK cBioPortal data" sheetId="11" r:id="rId2"/>
    <sheet name="AACR Genie data" sheetId="1" r:id="rId3"/>
    <sheet name="Broad GDAC KRAS mutants" sheetId="10" r:id="rId4"/>
    <sheet name="MSK cBioPortal KRAS mutants" sheetId="12" r:id="rId5"/>
    <sheet name="AACR Genie KRAS mutants" sheetId="8" r:id="rId6"/>
    <sheet name="KRAS mutants in PAAD" sheetId="14" r:id="rId7"/>
    <sheet name="KRAS mutants in LUAD" sheetId="15" r:id="rId8"/>
    <sheet name="KRAS mutants in COAD" sheetId="16" r:id="rId9"/>
    <sheet name="KRAS mutants in READ" sheetId="17" r:id="rId10"/>
    <sheet name="KRAS mutants in COADREAD" sheetId="18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2" i="9" l="1"/>
  <c r="G91" i="9"/>
  <c r="J91" i="9"/>
  <c r="I29" i="18" l="1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G13" i="16"/>
  <c r="G12" i="16"/>
  <c r="G11" i="16"/>
  <c r="G10" i="16"/>
  <c r="G9" i="16"/>
  <c r="G8" i="16"/>
  <c r="G7" i="16"/>
  <c r="G6" i="16"/>
  <c r="G5" i="16"/>
  <c r="G4" i="16"/>
  <c r="G3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4" i="15"/>
  <c r="K3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C8" i="14"/>
  <c r="C7" i="14"/>
  <c r="C6" i="14"/>
  <c r="C5" i="14"/>
  <c r="C4" i="14"/>
  <c r="C3" i="14"/>
  <c r="S5" i="12" l="1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4" i="12"/>
  <c r="C5" i="12"/>
  <c r="C6" i="12"/>
  <c r="C7" i="12"/>
  <c r="C8" i="12"/>
  <c r="C9" i="12"/>
  <c r="C10" i="12"/>
  <c r="C11" i="12"/>
  <c r="C12" i="12"/>
  <c r="C13" i="12"/>
  <c r="C14" i="12"/>
  <c r="C4" i="12"/>
  <c r="Q4" i="10"/>
  <c r="Q5" i="10"/>
  <c r="Q6" i="10"/>
  <c r="Q7" i="10"/>
  <c r="Q8" i="10"/>
  <c r="Q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" i="10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3" i="8"/>
  <c r="J3" i="11"/>
  <c r="J4" i="11"/>
  <c r="J5" i="11"/>
  <c r="J6" i="11"/>
  <c r="J7" i="11"/>
  <c r="J8" i="11"/>
  <c r="J2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10" i="11"/>
  <c r="J134" i="11"/>
  <c r="J135" i="11"/>
  <c r="J136" i="11"/>
  <c r="J137" i="11"/>
  <c r="J138" i="11"/>
  <c r="J139" i="11"/>
  <c r="J140" i="11"/>
  <c r="J141" i="11"/>
  <c r="J142" i="11"/>
  <c r="J143" i="11"/>
  <c r="J133" i="11"/>
  <c r="J127" i="11"/>
  <c r="J128" i="11"/>
  <c r="J129" i="11"/>
  <c r="J130" i="11"/>
  <c r="J131" i="11"/>
  <c r="J126" i="11"/>
  <c r="G3" i="11"/>
  <c r="G4" i="11"/>
  <c r="G5" i="11"/>
  <c r="G6" i="11"/>
  <c r="G7" i="11"/>
  <c r="G8" i="11"/>
  <c r="G2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10" i="11"/>
  <c r="G134" i="11"/>
  <c r="G135" i="11"/>
  <c r="G136" i="11"/>
  <c r="G137" i="11"/>
  <c r="G138" i="11"/>
  <c r="G139" i="11"/>
  <c r="G140" i="11"/>
  <c r="G141" i="11"/>
  <c r="G142" i="11"/>
  <c r="G143" i="11"/>
  <c r="G133" i="11"/>
  <c r="G127" i="11"/>
  <c r="G128" i="11"/>
  <c r="G129" i="11"/>
  <c r="G130" i="11"/>
  <c r="G131" i="11"/>
  <c r="G126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25" i="11"/>
  <c r="I2" i="11"/>
  <c r="I10" i="11"/>
  <c r="I133" i="11"/>
  <c r="I126" i="11"/>
  <c r="I25" i="11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2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2" i="9"/>
  <c r="J86" i="9"/>
  <c r="J87" i="9"/>
  <c r="J88" i="9"/>
  <c r="J89" i="9"/>
  <c r="J90" i="9"/>
  <c r="J92" i="9"/>
  <c r="J93" i="9"/>
  <c r="J94" i="9"/>
  <c r="J95" i="9"/>
  <c r="J96" i="9"/>
  <c r="J97" i="9"/>
  <c r="J98" i="9"/>
  <c r="J99" i="9"/>
  <c r="J100" i="9"/>
  <c r="J101" i="9"/>
  <c r="J102" i="9"/>
  <c r="J85" i="9"/>
  <c r="G86" i="9"/>
  <c r="G87" i="9"/>
  <c r="G88" i="9"/>
  <c r="G89" i="9"/>
  <c r="G90" i="9"/>
  <c r="G93" i="9"/>
  <c r="G94" i="9"/>
  <c r="G95" i="9"/>
  <c r="G96" i="9"/>
  <c r="G97" i="9"/>
  <c r="G98" i="9"/>
  <c r="G99" i="9"/>
  <c r="G100" i="9"/>
  <c r="G101" i="9"/>
  <c r="G102" i="9"/>
  <c r="G85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26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04" i="9"/>
  <c r="I2" i="9"/>
  <c r="I85" i="9"/>
  <c r="I126" i="9"/>
  <c r="I104" i="9"/>
  <c r="J3" i="1"/>
  <c r="J4" i="1"/>
  <c r="J5" i="1"/>
  <c r="J6" i="1"/>
  <c r="J7" i="1"/>
  <c r="J2" i="1"/>
  <c r="G3" i="1"/>
  <c r="G4" i="1"/>
  <c r="G5" i="1"/>
  <c r="G6" i="1"/>
  <c r="G7" i="1"/>
  <c r="G2" i="1"/>
  <c r="J10" i="1"/>
  <c r="J11" i="1"/>
  <c r="J12" i="1"/>
  <c r="J13" i="1"/>
  <c r="J14" i="1"/>
  <c r="J15" i="1"/>
  <c r="J16" i="1"/>
  <c r="J9" i="1"/>
  <c r="G10" i="1"/>
  <c r="G11" i="1"/>
  <c r="G12" i="1"/>
  <c r="G13" i="1"/>
  <c r="G14" i="1"/>
  <c r="G15" i="1"/>
  <c r="G16" i="1"/>
  <c r="G9" i="1"/>
  <c r="J36" i="1"/>
  <c r="J37" i="1"/>
  <c r="J38" i="1"/>
  <c r="J39" i="1"/>
  <c r="J40" i="1"/>
  <c r="J41" i="1"/>
  <c r="J42" i="1"/>
  <c r="J35" i="1"/>
  <c r="G36" i="1"/>
  <c r="G37" i="1"/>
  <c r="G38" i="1"/>
  <c r="G39" i="1"/>
  <c r="G40" i="1"/>
  <c r="G41" i="1"/>
  <c r="G42" i="1"/>
  <c r="G35" i="1"/>
  <c r="J29" i="1"/>
  <c r="J30" i="1"/>
  <c r="J31" i="1"/>
  <c r="J32" i="1"/>
  <c r="J33" i="1"/>
  <c r="J28" i="1"/>
  <c r="G29" i="1"/>
  <c r="G30" i="1"/>
  <c r="G31" i="1"/>
  <c r="G32" i="1"/>
  <c r="G33" i="1"/>
  <c r="G28" i="1"/>
  <c r="I2" i="1"/>
  <c r="I9" i="1"/>
  <c r="I35" i="1"/>
  <c r="I28" i="1"/>
  <c r="J19" i="1"/>
  <c r="J20" i="1"/>
  <c r="J21" i="1"/>
  <c r="J22" i="1"/>
  <c r="J23" i="1"/>
  <c r="J24" i="1"/>
  <c r="J25" i="1"/>
  <c r="J26" i="1"/>
  <c r="J18" i="1"/>
  <c r="G19" i="1"/>
  <c r="G20" i="1"/>
  <c r="G21" i="1"/>
  <c r="G22" i="1"/>
  <c r="G23" i="1"/>
  <c r="G24" i="1"/>
  <c r="G25" i="1"/>
  <c r="G26" i="1"/>
  <c r="G18" i="1"/>
  <c r="I18" i="1"/>
</calcChain>
</file>

<file path=xl/sharedStrings.xml><?xml version="1.0" encoding="utf-8"?>
<sst xmlns="http://schemas.openxmlformats.org/spreadsheetml/2006/main" count="1410" uniqueCount="383">
  <si>
    <t>DataSet_TumorTypes</t>
  </si>
  <si>
    <t>Gene_Muts</t>
  </si>
  <si>
    <t>Genie_KRAS.mutant.COAD</t>
  </si>
  <si>
    <t>KRAS|p.G12D</t>
  </si>
  <si>
    <t>KRAS|p.G12V</t>
  </si>
  <si>
    <t>KRAS|p.G13D</t>
  </si>
  <si>
    <t>KRAS</t>
  </si>
  <si>
    <t>BRAF|p.V600E</t>
  </si>
  <si>
    <t>BRAF</t>
  </si>
  <si>
    <t>APC</t>
  </si>
  <si>
    <t>PIK3CA</t>
  </si>
  <si>
    <t>TP53</t>
  </si>
  <si>
    <t>Genie_KRAS.mutant.COADREAD</t>
  </si>
  <si>
    <t>Genie_KRAS.mutant.LUAD</t>
  </si>
  <si>
    <t>KRAS|p.G12C</t>
  </si>
  <si>
    <t>EGFR|p.E746_A750del</t>
  </si>
  <si>
    <t>EGFR|p.L858R</t>
  </si>
  <si>
    <t>EGFR</t>
  </si>
  <si>
    <t>Genie_KRAS.mutant.PAAD</t>
  </si>
  <si>
    <t>KRAS|p.G12R</t>
  </si>
  <si>
    <t>Genie_KRAS.mutant.READ</t>
  </si>
  <si>
    <t>p.G12D</t>
  </si>
  <si>
    <t>p.G12V</t>
  </si>
  <si>
    <t>p.G13D</t>
  </si>
  <si>
    <t>p.G12C</t>
  </si>
  <si>
    <t>p.A146T</t>
  </si>
  <si>
    <t>p.G12A</t>
  </si>
  <si>
    <t>p.G12S</t>
  </si>
  <si>
    <t>p.Q61H</t>
  </si>
  <si>
    <t>p.A146V</t>
  </si>
  <si>
    <t>p.Q61K</t>
  </si>
  <si>
    <t>p.G13C</t>
  </si>
  <si>
    <t>p.K117N</t>
  </si>
  <si>
    <t>p.G12R</t>
  </si>
  <si>
    <t>p.Q61L</t>
  </si>
  <si>
    <t>p.Q61R</t>
  </si>
  <si>
    <t>p.A59T</t>
  </si>
  <si>
    <t>p.D33E</t>
  </si>
  <si>
    <t>p.A146P</t>
  </si>
  <si>
    <t>p.G10dup</t>
  </si>
  <si>
    <t>p.G13R</t>
  </si>
  <si>
    <t>p.L19F</t>
  </si>
  <si>
    <t>p.P178L</t>
  </si>
  <si>
    <t>p.A11_G12dup</t>
  </si>
  <si>
    <t>p.A18D</t>
  </si>
  <si>
    <t>p.A66_M67ins*</t>
  </si>
  <si>
    <t>p.E143Sfs*39</t>
  </si>
  <si>
    <t>p.G12F</t>
  </si>
  <si>
    <t>p.G13V</t>
  </si>
  <si>
    <t>p.GV13CG</t>
  </si>
  <si>
    <t>p.I171Nfs*14</t>
  </si>
  <si>
    <t>p.K117R</t>
  </si>
  <si>
    <t>p.K5E</t>
  </si>
  <si>
    <t>p.L159Wfs*2</t>
  </si>
  <si>
    <t>p.L168*</t>
  </si>
  <si>
    <t>p.L52_G60dup</t>
  </si>
  <si>
    <t>p.Q22K/p.L19F</t>
  </si>
  <si>
    <t>p.Q22L</t>
  </si>
  <si>
    <t>p.R68S</t>
  </si>
  <si>
    <t>p.T20M</t>
  </si>
  <si>
    <t>p.T50I</t>
  </si>
  <si>
    <t>p.T58_Y64dup</t>
  </si>
  <si>
    <t>p.V14I</t>
  </si>
  <si>
    <t>p.V9_G10dup</t>
  </si>
  <si>
    <t>p.Y71C</t>
  </si>
  <si>
    <t>p.Q22K</t>
  </si>
  <si>
    <t>p.A59E</t>
  </si>
  <si>
    <t>p.A59G</t>
  </si>
  <si>
    <t>p.G15S</t>
  </si>
  <si>
    <t>p.G60D</t>
  </si>
  <si>
    <t>p.G60V</t>
  </si>
  <si>
    <t>p.K117Q</t>
  </si>
  <si>
    <t>p.K147N</t>
  </si>
  <si>
    <t>p.Q61P</t>
  </si>
  <si>
    <t>p.T50P</t>
  </si>
  <si>
    <t>p.G12I</t>
  </si>
  <si>
    <t>p.G13E</t>
  </si>
  <si>
    <t>p.D33H</t>
  </si>
  <si>
    <t>p.A59T/p.S122P</t>
  </si>
  <si>
    <t>p.AG59GV</t>
  </si>
  <si>
    <t>p.G12E</t>
  </si>
  <si>
    <t>p.G12L</t>
  </si>
  <si>
    <t>p.G12N</t>
  </si>
  <si>
    <t>p.G13R/p.G13R/p.G13R</t>
  </si>
  <si>
    <t>p.GG12DC</t>
  </si>
  <si>
    <t>p.Q129E</t>
  </si>
  <si>
    <t>p.Q43E</t>
  </si>
  <si>
    <t>p.Q61A</t>
  </si>
  <si>
    <t>p.R164*</t>
  </si>
  <si>
    <t>p.S136R</t>
  </si>
  <si>
    <t>p.T58I</t>
  </si>
  <si>
    <t>p.AG11GC</t>
  </si>
  <si>
    <t>p.AG11HV</t>
  </si>
  <si>
    <t>p.D54_E62dup</t>
  </si>
  <si>
    <t>p.E62_E63insDDTAGQE</t>
  </si>
  <si>
    <t>p.GG12AC</t>
  </si>
  <si>
    <t>p.I188L</t>
  </si>
  <si>
    <t>p.L52_L53insWIFSTQ</t>
  </si>
  <si>
    <t>p.Q61_S65dup</t>
  </si>
  <si>
    <t>p.A66T</t>
  </si>
  <si>
    <t>p.E49K/p.G138R/p.D126N</t>
  </si>
  <si>
    <t>p.G13dup</t>
  </si>
  <si>
    <t>p.G60R</t>
  </si>
  <si>
    <t>p.K147E</t>
  </si>
  <si>
    <t>p.Q61E</t>
  </si>
  <si>
    <t>Number</t>
  </si>
  <si>
    <t>SYNE1</t>
  </si>
  <si>
    <t>TTN</t>
  </si>
  <si>
    <t>ATM</t>
  </si>
  <si>
    <t>CSMD3</t>
  </si>
  <si>
    <t>LRP1B</t>
  </si>
  <si>
    <t>MUC16</t>
  </si>
  <si>
    <t>RYR2</t>
  </si>
  <si>
    <t>USH2A</t>
  </si>
  <si>
    <t>ZFHX4</t>
  </si>
  <si>
    <t>GNAS</t>
  </si>
  <si>
    <t>SMAD4</t>
  </si>
  <si>
    <t>KRAS|p.A146T</t>
  </si>
  <si>
    <t>PIK3CA|p.E545K</t>
  </si>
  <si>
    <t>SCN10A</t>
  </si>
  <si>
    <t>TNR</t>
  </si>
  <si>
    <t>ABCA4</t>
  </si>
  <si>
    <t>ACVR2A|p.K437Rfs*5</t>
  </si>
  <si>
    <t>ACVR2A</t>
  </si>
  <si>
    <t>ADAMTS5</t>
  </si>
  <si>
    <t>AKAP13</t>
  </si>
  <si>
    <t>ANK3</t>
  </si>
  <si>
    <t>ANKRD11</t>
  </si>
  <si>
    <t>APOB</t>
  </si>
  <si>
    <t>ARHGEF17</t>
  </si>
  <si>
    <t>ARHGEF5</t>
  </si>
  <si>
    <t>ARID1A</t>
  </si>
  <si>
    <t>ATP2B3</t>
  </si>
  <si>
    <t>C10orf71</t>
  </si>
  <si>
    <t>CACNA1A</t>
  </si>
  <si>
    <t>CADPS</t>
  </si>
  <si>
    <t>CASKIN1</t>
  </si>
  <si>
    <t>CEL</t>
  </si>
  <si>
    <t>CELSR3</t>
  </si>
  <si>
    <t>COL5A3</t>
  </si>
  <si>
    <t>CREBBP</t>
  </si>
  <si>
    <t>DCHS1</t>
  </si>
  <si>
    <t>DDX27</t>
  </si>
  <si>
    <t>DNAH11</t>
  </si>
  <si>
    <t>DNAH14</t>
  </si>
  <si>
    <t>DNAH5</t>
  </si>
  <si>
    <t>DNHD1</t>
  </si>
  <si>
    <t>DNMT1</t>
  </si>
  <si>
    <t>DOCK3|p.P1852Qfs*45</t>
  </si>
  <si>
    <t>DOCK3</t>
  </si>
  <si>
    <t>EVC2</t>
  </si>
  <si>
    <t>EYS</t>
  </si>
  <si>
    <t>FAT1</t>
  </si>
  <si>
    <t>FLNC</t>
  </si>
  <si>
    <t>FREM2</t>
  </si>
  <si>
    <t>GLTSCR1</t>
  </si>
  <si>
    <t>GPR179</t>
  </si>
  <si>
    <t>GTF3C1</t>
  </si>
  <si>
    <t>HELZ2</t>
  </si>
  <si>
    <t>HSPG2</t>
  </si>
  <si>
    <t>IGSF9</t>
  </si>
  <si>
    <t>KIAA0947</t>
  </si>
  <si>
    <t>KMT2A</t>
  </si>
  <si>
    <t>KMT2B</t>
  </si>
  <si>
    <t>LRP1</t>
  </si>
  <si>
    <t>LTBP4</t>
  </si>
  <si>
    <t>MDN1</t>
  </si>
  <si>
    <t>MN1</t>
  </si>
  <si>
    <t>MUC2</t>
  </si>
  <si>
    <t>MUC5B</t>
  </si>
  <si>
    <t>MYO16</t>
  </si>
  <si>
    <t>MYO7A</t>
  </si>
  <si>
    <t>NCOR2</t>
  </si>
  <si>
    <t>NELL1</t>
  </si>
  <si>
    <t>NFASC</t>
  </si>
  <si>
    <t>PCLO</t>
  </si>
  <si>
    <t>PDCD11</t>
  </si>
  <si>
    <t>PDE4DIP</t>
  </si>
  <si>
    <t>PKD1</t>
  </si>
  <si>
    <t>PPL</t>
  </si>
  <si>
    <t>PRKDC</t>
  </si>
  <si>
    <t>PRR12</t>
  </si>
  <si>
    <t>PRRC2C</t>
  </si>
  <si>
    <t>PTCHD2</t>
  </si>
  <si>
    <t>PTPRF</t>
  </si>
  <si>
    <t>RIMS1</t>
  </si>
  <si>
    <t>RNF43|p.G659Vfs*41</t>
  </si>
  <si>
    <t>RNF43</t>
  </si>
  <si>
    <t>RP11-1055B8.7</t>
  </si>
  <si>
    <t>RPL22|p.K15Rfs*5</t>
  </si>
  <si>
    <t>SCN4A</t>
  </si>
  <si>
    <t>SETD1B|p.H8Tfs*27</t>
  </si>
  <si>
    <t>SETX</t>
  </si>
  <si>
    <t>SPTBN2</t>
  </si>
  <si>
    <t>SSC5D</t>
  </si>
  <si>
    <t>STAB1</t>
  </si>
  <si>
    <t>SYCP2</t>
  </si>
  <si>
    <t>SYNE2</t>
  </si>
  <si>
    <t>TENM3</t>
  </si>
  <si>
    <t>TET3</t>
  </si>
  <si>
    <t>TNRC6B</t>
  </si>
  <si>
    <t>TOPAZ1</t>
  </si>
  <si>
    <t>TTK</t>
  </si>
  <si>
    <t>UBR4</t>
  </si>
  <si>
    <t>ZFHX3</t>
  </si>
  <si>
    <t>ZNF667</t>
  </si>
  <si>
    <t>p.G13P</t>
  </si>
  <si>
    <t>p.G13C/p.G12A</t>
  </si>
  <si>
    <t>p.G13H</t>
  </si>
  <si>
    <t>p.G13R/p.A18V</t>
  </si>
  <si>
    <t>p.A155D</t>
  </si>
  <si>
    <t>p.E76G</t>
  </si>
  <si>
    <t>p.K185Nfs*4</t>
  </si>
  <si>
    <t>p.P34L</t>
  </si>
  <si>
    <t>p.Y71C/p.Q61P</t>
  </si>
  <si>
    <t>FBXW7</t>
  </si>
  <si>
    <t>KIT</t>
  </si>
  <si>
    <t>MUC4</t>
  </si>
  <si>
    <t>NEFH</t>
  </si>
  <si>
    <t>PTCH1</t>
  </si>
  <si>
    <t>PTEN</t>
  </si>
  <si>
    <t>KRAS|p.G12A</t>
  </si>
  <si>
    <t>FLG</t>
  </si>
  <si>
    <t>SPTA1</t>
  </si>
  <si>
    <t>XIRP2</t>
  </si>
  <si>
    <t>CCDC28A|p.K116fs</t>
  </si>
  <si>
    <t>CDKN2A</t>
  </si>
  <si>
    <t>GPR37L1</t>
  </si>
  <si>
    <t>HOXA1|p.R73del</t>
  </si>
  <si>
    <t>KCNA4|p.H65del</t>
  </si>
  <si>
    <t>KCNA4</t>
  </si>
  <si>
    <t>POLR3B|p.L372F</t>
  </si>
  <si>
    <t>PVRL4|p.V369del</t>
  </si>
  <si>
    <t>TCF20|p.178_179QQ&gt;Q</t>
  </si>
  <si>
    <t>UBR5|p.E2121fs</t>
  </si>
  <si>
    <t>VEZF1|p.348_349QQ&gt;Q</t>
  </si>
  <si>
    <t>VEZF1</t>
  </si>
  <si>
    <t>ARMCX3|p.D66del</t>
  </si>
  <si>
    <t>AUTS2|p.H1133del</t>
  </si>
  <si>
    <t>AUTS2</t>
  </si>
  <si>
    <t>C12orf42</t>
  </si>
  <si>
    <t>CSNK1G3|p.G46fs</t>
  </si>
  <si>
    <t>CSNK1G3</t>
  </si>
  <si>
    <t>GABRR2|p.F264del</t>
  </si>
  <si>
    <t>GABRR2</t>
  </si>
  <si>
    <t>HIBCH</t>
  </si>
  <si>
    <t>ITGB4|p.C562fs</t>
  </si>
  <si>
    <t>ITGB4</t>
  </si>
  <si>
    <t>JAK1</t>
  </si>
  <si>
    <t>NFRKB|p.K311fs</t>
  </si>
  <si>
    <t>OTX1</t>
  </si>
  <si>
    <t>PPP1R17</t>
  </si>
  <si>
    <t>RUSC2</t>
  </si>
  <si>
    <t>SLC3A2</t>
  </si>
  <si>
    <t>SYCP1|p.RK964fs</t>
  </si>
  <si>
    <t>TIMM50|p.K65fs</t>
  </si>
  <si>
    <t>TIMM50</t>
  </si>
  <si>
    <t>TNKS2</t>
  </si>
  <si>
    <t>UGDH|p.S72fs</t>
  </si>
  <si>
    <t>UTP20</t>
  </si>
  <si>
    <t>AQP7</t>
  </si>
  <si>
    <t>ASXL2</t>
  </si>
  <si>
    <t>CDC27</t>
  </si>
  <si>
    <t>CHD4</t>
  </si>
  <si>
    <t>CPXM2</t>
  </si>
  <si>
    <t>FRG1</t>
  </si>
  <si>
    <t>FRG1B</t>
  </si>
  <si>
    <t>GIGYF1</t>
  </si>
  <si>
    <t>GRM1</t>
  </si>
  <si>
    <t>KRTAP4-11</t>
  </si>
  <si>
    <t>LNP1</t>
  </si>
  <si>
    <t>MAMLD1</t>
  </si>
  <si>
    <t>MED12L</t>
  </si>
  <si>
    <t>MED15</t>
  </si>
  <si>
    <t>MYH9</t>
  </si>
  <si>
    <t>NAP1L5</t>
  </si>
  <si>
    <t>NBPF10</t>
  </si>
  <si>
    <t>OR10A7|p.F107del</t>
  </si>
  <si>
    <t>OR10A7</t>
  </si>
  <si>
    <t>OR6C75</t>
  </si>
  <si>
    <t>OTUD4|p.A218del</t>
  </si>
  <si>
    <t>OTUD4</t>
  </si>
  <si>
    <t>PCDH15</t>
  </si>
  <si>
    <t>PRG4</t>
  </si>
  <si>
    <t>SCAF11</t>
  </si>
  <si>
    <t>SIPA1L1|p.S1468del</t>
  </si>
  <si>
    <t>SIPA1L1</t>
  </si>
  <si>
    <t>SLC9A5</t>
  </si>
  <si>
    <t>SUPT6H</t>
  </si>
  <si>
    <t>TCF20</t>
  </si>
  <si>
    <t>TCHH</t>
  </si>
  <si>
    <t>TMC4</t>
  </si>
  <si>
    <t>TMCC1</t>
  </si>
  <si>
    <t>TRIOBP</t>
  </si>
  <si>
    <t>UBBP4</t>
  </si>
  <si>
    <t>ZMIZ1</t>
  </si>
  <si>
    <t>FMN2|p.PPLPGAGIPPP935del</t>
  </si>
  <si>
    <t>FMN2</t>
  </si>
  <si>
    <t>GPR112</t>
  </si>
  <si>
    <t>p.12_12G&gt;GAG</t>
  </si>
  <si>
    <t>p.G12S/p.G12S</t>
  </si>
  <si>
    <t>p.D69G</t>
  </si>
  <si>
    <t>p.L19F/p.Q61E</t>
  </si>
  <si>
    <t>p.M72T</t>
  </si>
  <si>
    <t>p.H27N</t>
  </si>
  <si>
    <t>p.I24V</t>
  </si>
  <si>
    <t>p.V9I</t>
  </si>
  <si>
    <t>p.K5R</t>
  </si>
  <si>
    <t>p.M72V</t>
  </si>
  <si>
    <t>p.M72V/p.V14I</t>
  </si>
  <si>
    <t>p.P34L/p.K5R</t>
  </si>
  <si>
    <t>p.R68G</t>
  </si>
  <si>
    <t>p.S17G</t>
  </si>
  <si>
    <t>p.T35A</t>
  </si>
  <si>
    <t>p.V14A</t>
  </si>
  <si>
    <t>p.V8A</t>
  </si>
  <si>
    <t>p.V9F</t>
  </si>
  <si>
    <t>GDAC_KRAS.mutant.COAD</t>
  </si>
  <si>
    <t>GDAC_KRAS.mutant.LUAD</t>
  </si>
  <si>
    <t>GDAC_KRAS.mutant.PAAD</t>
  </si>
  <si>
    <t>GDAC_KRAS.mutant.READ</t>
  </si>
  <si>
    <t>cBioPortal_KRAS.mutant.COADREAD</t>
  </si>
  <si>
    <t>cBioPortal_KRAS.mutant.LUAD</t>
  </si>
  <si>
    <t>cBioPortal_KRAS.mutant.PAAD</t>
  </si>
  <si>
    <t>cBioPortal_KRAS.mutant.COAD</t>
  </si>
  <si>
    <t>cBioPortal_KRAS.mutant.READ</t>
  </si>
  <si>
    <r>
      <rPr>
        <b/>
        <sz val="11"/>
        <color theme="1"/>
        <rFont val="Calibri"/>
        <family val="2"/>
        <scheme val="minor"/>
      </rPr>
      <t>Genie</t>
    </r>
    <r>
      <rPr>
        <sz val="11"/>
        <color theme="1"/>
        <rFont val="Calibri"/>
        <family val="2"/>
        <scheme val="minor"/>
      </rPr>
      <t>_KRAS.mutant.</t>
    </r>
    <r>
      <rPr>
        <b/>
        <sz val="11"/>
        <color theme="1"/>
        <rFont val="Calibri"/>
        <family val="2"/>
        <scheme val="minor"/>
      </rPr>
      <t>COAD</t>
    </r>
    <r>
      <rPr>
        <sz val="11"/>
        <color theme="1"/>
        <rFont val="Calibri"/>
        <family val="2"/>
        <scheme val="minor"/>
      </rPr>
      <t xml:space="preserve"> (N=3679)</t>
    </r>
  </si>
  <si>
    <r>
      <t>Genie_KRAS.mutant.</t>
    </r>
    <r>
      <rPr>
        <b/>
        <sz val="11"/>
        <color theme="1"/>
        <rFont val="Calibri"/>
        <family val="2"/>
        <scheme val="minor"/>
      </rPr>
      <t>READ</t>
    </r>
    <r>
      <rPr>
        <sz val="11"/>
        <color theme="1"/>
        <rFont val="Calibri"/>
        <family val="2"/>
        <scheme val="minor"/>
      </rPr>
      <t xml:space="preserve"> (N=1021)</t>
    </r>
  </si>
  <si>
    <r>
      <rPr>
        <b/>
        <sz val="11"/>
        <color theme="1"/>
        <rFont val="Calibri"/>
        <family val="2"/>
        <scheme val="minor"/>
      </rPr>
      <t>Genie</t>
    </r>
    <r>
      <rPr>
        <sz val="11"/>
        <color theme="1"/>
        <rFont val="Calibri"/>
        <family val="2"/>
        <scheme val="minor"/>
      </rPr>
      <t>_KRAS.mutant.</t>
    </r>
    <r>
      <rPr>
        <b/>
        <sz val="11"/>
        <color theme="1"/>
        <rFont val="Calibri"/>
        <family val="2"/>
        <scheme val="minor"/>
      </rPr>
      <t>COADREAD</t>
    </r>
    <r>
      <rPr>
        <sz val="11"/>
        <color theme="1"/>
        <rFont val="Calibri"/>
        <family val="2"/>
        <scheme val="minor"/>
      </rPr>
      <t xml:space="preserve"> (N=1733)</t>
    </r>
  </si>
  <si>
    <r>
      <t>Genie_KRAS.mutant.</t>
    </r>
    <r>
      <rPr>
        <b/>
        <sz val="11"/>
        <color theme="1"/>
        <rFont val="Calibri"/>
        <family val="2"/>
        <scheme val="minor"/>
      </rPr>
      <t>LUAD</t>
    </r>
    <r>
      <rPr>
        <sz val="11"/>
        <color theme="1"/>
        <rFont val="Calibri"/>
        <family val="2"/>
        <scheme val="minor"/>
      </rPr>
      <t xml:space="preserve"> (N=7429)</t>
    </r>
  </si>
  <si>
    <r>
      <t>Genie_KRAS.mutant.</t>
    </r>
    <r>
      <rPr>
        <b/>
        <sz val="11"/>
        <color theme="1"/>
        <rFont val="Calibri"/>
        <family val="2"/>
        <scheme val="minor"/>
      </rPr>
      <t>PAAD</t>
    </r>
    <r>
      <rPr>
        <sz val="11"/>
        <color theme="1"/>
        <rFont val="Calibri"/>
        <family val="2"/>
        <scheme val="minor"/>
      </rPr>
      <t xml:space="preserve"> (N=1973)</t>
    </r>
  </si>
  <si>
    <r>
      <rPr>
        <b/>
        <sz val="11"/>
        <color theme="1"/>
        <rFont val="Calibri"/>
        <family val="2"/>
        <scheme val="minor"/>
      </rPr>
      <t>GDAC</t>
    </r>
    <r>
      <rPr>
        <sz val="11"/>
        <color theme="1"/>
        <rFont val="Calibri"/>
        <family val="2"/>
        <scheme val="minor"/>
      </rPr>
      <t>_KRAS.mutant.</t>
    </r>
    <r>
      <rPr>
        <b/>
        <sz val="11"/>
        <color theme="1"/>
        <rFont val="Calibri"/>
        <family val="2"/>
        <scheme val="minor"/>
      </rPr>
      <t>COAD</t>
    </r>
    <r>
      <rPr>
        <sz val="11"/>
        <color theme="1"/>
        <rFont val="Calibri"/>
        <family val="2"/>
        <scheme val="minor"/>
      </rPr>
      <t xml:space="preserve">  (N=347)</t>
    </r>
  </si>
  <si>
    <r>
      <rPr>
        <b/>
        <sz val="11"/>
        <color theme="1"/>
        <rFont val="Calibri"/>
        <family val="2"/>
        <scheme val="minor"/>
      </rPr>
      <t>GDAC</t>
    </r>
    <r>
      <rPr>
        <sz val="11"/>
        <color theme="1"/>
        <rFont val="Calibri"/>
        <family val="2"/>
        <scheme val="minor"/>
      </rPr>
      <t>_KRAS.mutant.</t>
    </r>
    <r>
      <rPr>
        <b/>
        <sz val="11"/>
        <color theme="1"/>
        <rFont val="Calibri"/>
        <family val="2"/>
        <scheme val="minor"/>
      </rPr>
      <t>READ</t>
    </r>
    <r>
      <rPr>
        <sz val="11"/>
        <color theme="1"/>
        <rFont val="Calibri"/>
        <family val="2"/>
        <scheme val="minor"/>
      </rPr>
      <t xml:space="preserve"> (N=121)</t>
    </r>
  </si>
  <si>
    <r>
      <rPr>
        <b/>
        <sz val="11"/>
        <color theme="1"/>
        <rFont val="Calibri"/>
        <family val="2"/>
        <scheme val="minor"/>
      </rPr>
      <t>GDAC</t>
    </r>
    <r>
      <rPr>
        <sz val="11"/>
        <color theme="1"/>
        <rFont val="Calibri"/>
        <family val="2"/>
        <scheme val="minor"/>
      </rPr>
      <t>_KRAS.mutant.</t>
    </r>
    <r>
      <rPr>
        <b/>
        <sz val="11"/>
        <color theme="1"/>
        <rFont val="Calibri"/>
        <family val="2"/>
        <scheme val="minor"/>
      </rPr>
      <t>LUAD</t>
    </r>
    <r>
      <rPr>
        <sz val="11"/>
        <color theme="1"/>
        <rFont val="Calibri"/>
        <family val="2"/>
        <scheme val="minor"/>
      </rPr>
      <t xml:space="preserve"> (N=523)</t>
    </r>
  </si>
  <si>
    <r>
      <rPr>
        <b/>
        <sz val="11"/>
        <color theme="1"/>
        <rFont val="Calibri"/>
        <family val="2"/>
        <scheme val="minor"/>
      </rPr>
      <t>GDAC</t>
    </r>
    <r>
      <rPr>
        <sz val="11"/>
        <color theme="1"/>
        <rFont val="Calibri"/>
        <family val="2"/>
        <scheme val="minor"/>
      </rPr>
      <t>_KRAS.mutant.</t>
    </r>
    <r>
      <rPr>
        <b/>
        <sz val="11"/>
        <color theme="1"/>
        <rFont val="Calibri"/>
        <family val="2"/>
        <scheme val="minor"/>
      </rPr>
      <t>PAAD</t>
    </r>
    <r>
      <rPr>
        <sz val="11"/>
        <color theme="1"/>
        <rFont val="Calibri"/>
        <family val="2"/>
        <scheme val="minor"/>
      </rPr>
      <t xml:space="preserve"> (N=184)</t>
    </r>
  </si>
  <si>
    <r>
      <rPr>
        <b/>
        <sz val="11"/>
        <color theme="1"/>
        <rFont val="Calibri"/>
        <family val="2"/>
        <scheme val="minor"/>
      </rPr>
      <t>cBioPortal</t>
    </r>
    <r>
      <rPr>
        <sz val="11"/>
        <color theme="1"/>
        <rFont val="Calibri"/>
        <family val="2"/>
        <scheme val="minor"/>
      </rPr>
      <t>_KRAS.mutant.</t>
    </r>
    <r>
      <rPr>
        <b/>
        <sz val="11"/>
        <color theme="1"/>
        <rFont val="Calibri"/>
        <family val="2"/>
        <scheme val="minor"/>
      </rPr>
      <t>COAD</t>
    </r>
    <r>
      <rPr>
        <sz val="11"/>
        <color theme="1"/>
        <rFont val="Calibri"/>
        <family val="2"/>
        <scheme val="minor"/>
      </rPr>
      <t xml:space="preserve"> (N=132)</t>
    </r>
  </si>
  <si>
    <r>
      <rPr>
        <b/>
        <sz val="11"/>
        <color theme="1"/>
        <rFont val="Calibri"/>
        <family val="2"/>
        <scheme val="minor"/>
      </rPr>
      <t>cBioPortal</t>
    </r>
    <r>
      <rPr>
        <sz val="11"/>
        <color theme="1"/>
        <rFont val="Calibri"/>
        <family val="2"/>
        <scheme val="minor"/>
      </rPr>
      <t>_KRAS.mutant.</t>
    </r>
    <r>
      <rPr>
        <b/>
        <sz val="11"/>
        <color theme="1"/>
        <rFont val="Calibri"/>
        <family val="2"/>
        <scheme val="minor"/>
      </rPr>
      <t>READ</t>
    </r>
    <r>
      <rPr>
        <sz val="11"/>
        <color theme="1"/>
        <rFont val="Calibri"/>
        <family val="2"/>
        <scheme val="minor"/>
      </rPr>
      <t xml:space="preserve"> (N=327)</t>
    </r>
  </si>
  <si>
    <r>
      <rPr>
        <b/>
        <sz val="11"/>
        <color theme="1"/>
        <rFont val="Calibri"/>
        <family val="2"/>
        <scheme val="minor"/>
      </rPr>
      <t>cBioPortal</t>
    </r>
    <r>
      <rPr>
        <sz val="11"/>
        <color theme="1"/>
        <rFont val="Calibri"/>
        <family val="2"/>
        <scheme val="minor"/>
      </rPr>
      <t>_KRAS.mutant.</t>
    </r>
    <r>
      <rPr>
        <b/>
        <sz val="11"/>
        <color theme="1"/>
        <rFont val="Calibri"/>
        <family val="2"/>
        <scheme val="minor"/>
      </rPr>
      <t>COADREAD</t>
    </r>
    <r>
      <rPr>
        <sz val="11"/>
        <color theme="1"/>
        <rFont val="Calibri"/>
        <family val="2"/>
        <scheme val="minor"/>
      </rPr>
      <t xml:space="preserve"> (N=1378)</t>
    </r>
  </si>
  <si>
    <r>
      <rPr>
        <b/>
        <sz val="11"/>
        <color theme="1"/>
        <rFont val="Calibri"/>
        <family val="2"/>
        <scheme val="minor"/>
      </rPr>
      <t>cBioPortal</t>
    </r>
    <r>
      <rPr>
        <sz val="11"/>
        <color theme="1"/>
        <rFont val="Calibri"/>
        <family val="2"/>
        <scheme val="minor"/>
      </rPr>
      <t>_KRAS.mutant.</t>
    </r>
    <r>
      <rPr>
        <b/>
        <sz val="11"/>
        <color theme="1"/>
        <rFont val="Calibri"/>
        <family val="2"/>
        <scheme val="minor"/>
      </rPr>
      <t>LUAD</t>
    </r>
    <r>
      <rPr>
        <sz val="11"/>
        <color theme="1"/>
        <rFont val="Calibri"/>
        <family val="2"/>
        <scheme val="minor"/>
      </rPr>
      <t xml:space="preserve"> (N=890)</t>
    </r>
  </si>
  <si>
    <r>
      <rPr>
        <b/>
        <sz val="11"/>
        <color theme="1"/>
        <rFont val="Calibri"/>
        <family val="2"/>
        <scheme val="minor"/>
      </rPr>
      <t>cBioPortal</t>
    </r>
    <r>
      <rPr>
        <sz val="11"/>
        <color theme="1"/>
        <rFont val="Calibri"/>
        <family val="2"/>
        <scheme val="minor"/>
      </rPr>
      <t>_KRAS.mutant.</t>
    </r>
    <r>
      <rPr>
        <b/>
        <sz val="11"/>
        <color theme="1"/>
        <rFont val="Calibri"/>
        <family val="2"/>
        <scheme val="minor"/>
      </rPr>
      <t>PAAD</t>
    </r>
    <r>
      <rPr>
        <sz val="11"/>
        <color theme="1"/>
        <rFont val="Calibri"/>
        <family val="2"/>
        <scheme val="minor"/>
      </rPr>
      <t xml:space="preserve"> (N=766)</t>
    </r>
  </si>
  <si>
    <t>Number of samples with mutant KRAS</t>
  </si>
  <si>
    <t>Number of samples with WT KRAS</t>
  </si>
  <si>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samples where KRAS is </t>
    </r>
    <r>
      <rPr>
        <b/>
        <sz val="11"/>
        <color theme="1"/>
        <rFont val="Calibri"/>
        <family val="2"/>
        <scheme val="minor"/>
      </rPr>
      <t>mutant</t>
    </r>
  </si>
  <si>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samples where KRAS is </t>
    </r>
    <r>
      <rPr>
        <b/>
        <sz val="11"/>
        <color theme="1"/>
        <rFont val="Calibri"/>
        <family val="2"/>
        <scheme val="minor"/>
      </rPr>
      <t>WT</t>
    </r>
  </si>
  <si>
    <r>
      <rPr>
        <b/>
        <sz val="11"/>
        <color theme="1"/>
        <rFont val="Calibri"/>
        <family val="2"/>
        <scheme val="minor"/>
      </rPr>
      <t>%</t>
    </r>
    <r>
      <rPr>
        <sz val="11"/>
        <color theme="1"/>
        <rFont val="Calibri"/>
        <family val="2"/>
        <scheme val="minor"/>
      </rPr>
      <t xml:space="preserve"> in samples where KRAS is </t>
    </r>
    <r>
      <rPr>
        <b/>
        <sz val="11"/>
        <color theme="1"/>
        <rFont val="Calibri"/>
        <family val="2"/>
        <scheme val="minor"/>
      </rPr>
      <t>mutant</t>
    </r>
  </si>
  <si>
    <r>
      <rPr>
        <b/>
        <sz val="11"/>
        <color theme="1"/>
        <rFont val="Calibri"/>
        <family val="2"/>
        <scheme val="minor"/>
      </rPr>
      <t>%</t>
    </r>
    <r>
      <rPr>
        <sz val="11"/>
        <color theme="1"/>
        <rFont val="Calibri"/>
        <family val="2"/>
        <scheme val="minor"/>
      </rPr>
      <t xml:space="preserve"> in samples where KRAS is </t>
    </r>
    <r>
      <rPr>
        <b/>
        <sz val="11"/>
        <color theme="1"/>
        <rFont val="Calibri"/>
        <family val="2"/>
        <scheme val="minor"/>
      </rPr>
      <t>WT</t>
    </r>
  </si>
  <si>
    <t>Total</t>
  </si>
  <si>
    <r>
      <t xml:space="preserve">KRAS mutants in Genie </t>
    </r>
    <r>
      <rPr>
        <b/>
        <sz val="11"/>
        <color theme="1"/>
        <rFont val="Calibri"/>
        <family val="2"/>
        <scheme val="minor"/>
      </rPr>
      <t>COAD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</si>
  <si>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KRAS mutants in Genie </t>
    </r>
    <r>
      <rPr>
        <b/>
        <sz val="11"/>
        <color theme="1"/>
        <rFont val="Calibri"/>
        <family val="2"/>
        <scheme val="minor"/>
      </rPr>
      <t>READ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</si>
  <si>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KRAS mutants in Genie </t>
    </r>
    <r>
      <rPr>
        <b/>
        <sz val="11"/>
        <color theme="1"/>
        <rFont val="Calibri"/>
        <family val="2"/>
        <scheme val="minor"/>
      </rPr>
      <t>COADREAD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</si>
  <si>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KRAS mutants in Genie </t>
    </r>
    <r>
      <rPr>
        <b/>
        <sz val="11"/>
        <color theme="1"/>
        <rFont val="Calibri"/>
        <family val="2"/>
        <scheme val="minor"/>
      </rPr>
      <t>PAAD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</si>
  <si>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% in Genie </t>
    </r>
    <r>
      <rPr>
        <b/>
        <sz val="11"/>
        <color theme="1"/>
        <rFont val="Calibri"/>
        <family val="2"/>
        <scheme val="minor"/>
      </rPr>
      <t>COADREAD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</si>
  <si>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% in </t>
    </r>
    <r>
      <rPr>
        <b/>
        <sz val="11"/>
        <color theme="1"/>
        <rFont val="Calibri"/>
        <family val="2"/>
        <scheme val="minor"/>
      </rPr>
      <t>LUAD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</si>
  <si>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% in Genie </t>
    </r>
    <r>
      <rPr>
        <b/>
        <sz val="11"/>
        <color theme="1"/>
        <rFont val="Calibri"/>
        <family val="2"/>
        <scheme val="minor"/>
      </rPr>
      <t>READ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</si>
  <si>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% in Genie </t>
    </r>
    <r>
      <rPr>
        <b/>
        <sz val="11"/>
        <color theme="1"/>
        <rFont val="Calibri"/>
        <family val="2"/>
        <scheme val="minor"/>
      </rPr>
      <t>COAD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</si>
  <si>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% in Genie </t>
    </r>
    <r>
      <rPr>
        <b/>
        <sz val="11"/>
        <color theme="1"/>
        <rFont val="Calibri"/>
        <family val="2"/>
        <scheme val="minor"/>
      </rPr>
      <t>PAAD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</si>
  <si>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KRAS mutants in Broad  </t>
    </r>
    <r>
      <rPr>
        <b/>
        <sz val="11"/>
        <color theme="1"/>
        <rFont val="Calibri"/>
        <family val="2"/>
        <scheme val="minor"/>
      </rPr>
      <t>COAD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</si>
  <si>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KRAS mutants in Broad </t>
    </r>
    <r>
      <rPr>
        <b/>
        <sz val="11"/>
        <color theme="1"/>
        <rFont val="Calibri"/>
        <family val="2"/>
        <scheme val="minor"/>
      </rPr>
      <t>READ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</si>
  <si>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% in Broad </t>
    </r>
    <r>
      <rPr>
        <b/>
        <sz val="11"/>
        <color theme="1"/>
        <rFont val="Calibri"/>
        <family val="2"/>
        <scheme val="minor"/>
      </rPr>
      <t>COAD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</si>
  <si>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% in Broad </t>
    </r>
    <r>
      <rPr>
        <b/>
        <sz val="11"/>
        <color theme="1"/>
        <rFont val="Calibri"/>
        <family val="2"/>
        <scheme val="minor"/>
      </rPr>
      <t>READ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</si>
  <si>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KRAs mutants in Broad  </t>
    </r>
    <r>
      <rPr>
        <b/>
        <sz val="11"/>
        <color theme="1"/>
        <rFont val="Calibri"/>
        <family val="2"/>
        <scheme val="minor"/>
      </rPr>
      <t>LUAD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</si>
  <si>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% in Broad </t>
    </r>
    <r>
      <rPr>
        <b/>
        <sz val="11"/>
        <color theme="1"/>
        <rFont val="Calibri"/>
        <family val="2"/>
        <scheme val="minor"/>
      </rPr>
      <t>LUAD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</si>
  <si>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KRAS mutants in cBioPortal </t>
    </r>
    <r>
      <rPr>
        <b/>
        <sz val="11"/>
        <color theme="1"/>
        <rFont val="Calibri"/>
        <family val="2"/>
        <scheme val="minor"/>
      </rPr>
      <t>COAD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</si>
  <si>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% in cBioPortal </t>
    </r>
    <r>
      <rPr>
        <b/>
        <sz val="11"/>
        <color theme="1"/>
        <rFont val="Calibri"/>
        <family val="2"/>
        <scheme val="minor"/>
      </rPr>
      <t>COAD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</si>
  <si>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KRAS mutants in cBioPortal </t>
    </r>
    <r>
      <rPr>
        <b/>
        <sz val="11"/>
        <color theme="1"/>
        <rFont val="Calibri"/>
        <family val="2"/>
        <scheme val="minor"/>
      </rPr>
      <t>READ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</si>
  <si>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% in cBioPortal </t>
    </r>
    <r>
      <rPr>
        <b/>
        <sz val="11"/>
        <color theme="1"/>
        <rFont val="Calibri"/>
        <family val="2"/>
        <scheme val="minor"/>
      </rPr>
      <t>READ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</si>
  <si>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KRAS mutants in cBioPortal </t>
    </r>
    <r>
      <rPr>
        <b/>
        <sz val="11"/>
        <color theme="1"/>
        <rFont val="Calibri"/>
        <family val="2"/>
        <scheme val="minor"/>
      </rPr>
      <t>COADREAD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</si>
  <si>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% in cBioPortal </t>
    </r>
    <r>
      <rPr>
        <b/>
        <sz val="11"/>
        <color theme="1"/>
        <rFont val="Calibri"/>
        <family val="2"/>
        <scheme val="minor"/>
      </rPr>
      <t>COADREAD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</si>
  <si>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KRAs mutants in cBioPortal  </t>
    </r>
    <r>
      <rPr>
        <b/>
        <sz val="11"/>
        <color theme="1"/>
        <rFont val="Calibri"/>
        <family val="2"/>
        <scheme val="minor"/>
      </rPr>
      <t>LUAD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</si>
  <si>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% in cBioPortal </t>
    </r>
    <r>
      <rPr>
        <b/>
        <sz val="11"/>
        <color theme="1"/>
        <rFont val="Calibri"/>
        <family val="2"/>
        <scheme val="minor"/>
      </rPr>
      <t>LUAD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</si>
  <si>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KRAS mutants in cBioPortal </t>
    </r>
    <r>
      <rPr>
        <b/>
        <sz val="11"/>
        <color theme="1"/>
        <rFont val="Calibri"/>
        <family val="2"/>
        <scheme val="minor"/>
      </rPr>
      <t>PAAD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</si>
  <si>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% in cBioPortal </t>
    </r>
    <r>
      <rPr>
        <b/>
        <sz val="11"/>
        <color theme="1"/>
        <rFont val="Calibri"/>
        <family val="2"/>
        <scheme val="minor"/>
      </rPr>
      <t>PAAD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</si>
  <si>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KRAs mutants in Genie  </t>
    </r>
    <r>
      <rPr>
        <b/>
        <sz val="11"/>
        <color theme="1"/>
        <rFont val="Calibri"/>
        <family val="2"/>
        <scheme val="minor"/>
      </rPr>
      <t>LUAD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</si>
  <si>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% in Broad </t>
    </r>
    <r>
      <rPr>
        <b/>
        <sz val="11"/>
        <color theme="1"/>
        <rFont val="Calibri"/>
        <family val="2"/>
        <scheme val="minor"/>
      </rPr>
      <t>PAAD</t>
    </r>
    <r>
      <rPr>
        <sz val="11"/>
        <color theme="1"/>
        <rFont val="Calibri"/>
        <family val="2"/>
        <scheme val="minor"/>
      </rPr>
      <t xml:space="preserve"> tumors</t>
    </r>
  </si>
  <si>
    <r>
      <t xml:space="preserve">KRAS mutants in Broad </t>
    </r>
    <r>
      <rPr>
        <b/>
        <sz val="11"/>
        <color theme="1"/>
        <rFont val="Calibri"/>
        <family val="2"/>
        <scheme val="minor"/>
      </rPr>
      <t>PAAD</t>
    </r>
    <r>
      <rPr>
        <sz val="11"/>
        <color theme="1"/>
        <rFont val="Calibri"/>
        <family val="2"/>
        <scheme val="minor"/>
      </rPr>
      <t xml:space="preserve"> tumors</t>
    </r>
  </si>
  <si>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of samples with </t>
    </r>
    <r>
      <rPr>
        <b/>
        <sz val="11"/>
        <color theme="1"/>
        <rFont val="Calibri"/>
        <family val="2"/>
        <scheme val="minor"/>
      </rPr>
      <t xml:space="preserve">WT </t>
    </r>
    <r>
      <rPr>
        <sz val="11"/>
        <color theme="1"/>
        <rFont val="Calibri"/>
        <family val="2"/>
        <scheme val="minor"/>
      </rPr>
      <t>KRAS</t>
    </r>
  </si>
  <si>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of samples with </t>
    </r>
    <r>
      <rPr>
        <b/>
        <sz val="11"/>
        <color theme="1"/>
        <rFont val="Calibri"/>
        <family val="2"/>
        <scheme val="minor"/>
      </rPr>
      <t xml:space="preserve">mutant </t>
    </r>
    <r>
      <rPr>
        <sz val="11"/>
        <color theme="1"/>
        <rFont val="Calibri"/>
        <family val="2"/>
        <scheme val="minor"/>
      </rPr>
      <t>KRAS</t>
    </r>
  </si>
  <si>
    <t>bRAF|p.V600E</t>
  </si>
  <si>
    <r>
      <t xml:space="preserve"> </t>
    </r>
    <r>
      <rPr>
        <b/>
        <sz val="11"/>
        <color theme="1"/>
        <rFont val="Calibri"/>
        <family val="2"/>
        <scheme val="minor"/>
      </rPr>
      <t>COADREAD</t>
    </r>
    <r>
      <rPr>
        <sz val="11"/>
        <color theme="1"/>
        <rFont val="Calibri"/>
        <family val="2"/>
        <scheme val="minor"/>
      </rPr>
      <t xml:space="preserve"> samples in the Broad data</t>
    </r>
  </si>
  <si>
    <t>None</t>
  </si>
  <si>
    <r>
      <t xml:space="preserve">KRAS mutants in Broad </t>
    </r>
    <r>
      <rPr>
        <b/>
        <sz val="11"/>
        <color rgb="FF000000"/>
        <rFont val="Calibri"/>
        <family val="2"/>
        <scheme val="minor"/>
      </rPr>
      <t>READ</t>
    </r>
    <r>
      <rPr>
        <sz val="11"/>
        <color rgb="FF000000"/>
        <rFont val="Calibri"/>
        <family val="2"/>
        <scheme val="minor"/>
      </rPr>
      <t xml:space="preserve"> tumors</t>
    </r>
  </si>
  <si>
    <r>
      <t xml:space="preserve">% in Broad </t>
    </r>
    <r>
      <rPr>
        <b/>
        <sz val="11"/>
        <color rgb="FF000000"/>
        <rFont val="Calibri"/>
        <family val="2"/>
        <scheme val="minor"/>
      </rPr>
      <t>READ</t>
    </r>
    <r>
      <rPr>
        <sz val="11"/>
        <color rgb="FF000000"/>
        <rFont val="Calibri"/>
        <family val="2"/>
        <scheme val="minor"/>
      </rPr>
      <t xml:space="preserve"> tumors</t>
    </r>
  </si>
  <si>
    <r>
      <t xml:space="preserve">KRAS mutants in Broad </t>
    </r>
    <r>
      <rPr>
        <b/>
        <sz val="11"/>
        <color theme="1"/>
        <rFont val="Calibri"/>
        <family val="2"/>
        <scheme val="minor"/>
      </rPr>
      <t>COADREAD</t>
    </r>
    <r>
      <rPr>
        <sz val="11"/>
        <color theme="1"/>
        <rFont val="Calibri"/>
        <family val="2"/>
        <scheme val="minor"/>
      </rPr>
      <t xml:space="preserve"> tumors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</si>
</sst>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432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 applyBorder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/>
    </xf>
    <xf numFmtId="1" fontId="0" fillId="0" borderId="0" xfId="0" applyNumberFormat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wrapText="1"/>
    </xf>
    <xf numFmtId="1" fontId="0" fillId="33" borderId="0" xfId="0" applyNumberFormat="1" applyFill="1"/>
    <xf numFmtId="1" fontId="0" fillId="33" borderId="0" xfId="0" applyNumberFormat="1" applyFill="1" applyAlignment="1">
      <alignment horizontal="center" vertical="center"/>
    </xf>
    <xf numFmtId="0" fontId="0" fillId="33" borderId="0" xfId="0" applyFill="1"/>
    <xf numFmtId="0" fontId="0" fillId="33" borderId="0" xfId="0" applyFill="1" applyAlignment="1">
      <alignment horizontal="right" vertical="center"/>
    </xf>
    <xf numFmtId="0" fontId="16" fillId="33" borderId="0" xfId="0" applyFont="1" applyFill="1"/>
    <xf numFmtId="0" fontId="16" fillId="0" borderId="0" xfId="0" applyFont="1"/>
    <xf numFmtId="0" fontId="16" fillId="33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19" fillId="33" borderId="0" xfId="0" applyFont="1" applyFill="1"/>
    <xf numFmtId="0" fontId="19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wrapText="1"/>
    </xf>
    <xf numFmtId="0" fontId="20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20" fillId="0" borderId="0" xfId="0" applyFont="1" applyAlignment="1">
      <alignment horizontal="right"/>
    </xf>
    <xf numFmtId="1" fontId="20" fillId="34" borderId="0" xfId="0" applyNumberFormat="1" applyFont="1" applyFill="1"/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1" fontId="0" fillId="0" borderId="11" xfId="0" applyNumberFormat="1" applyBorder="1" applyAlignment="1">
      <alignment horizontal="right" vertical="center"/>
    </xf>
    <xf numFmtId="0" fontId="14" fillId="0" borderId="0" xfId="0" applyFont="1"/>
    <xf numFmtId="1" fontId="14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5ED32-196A-BC48-8143-F45B4A0E6F61}">
  <dimension ref="A1:P141"/>
  <sheetViews>
    <sheetView tabSelected="1" topLeftCell="A80" zoomScale="120" zoomScaleNormal="120" workbookViewId="0">
      <selection activeCell="A91" sqref="A91:XFD91"/>
    </sheetView>
  </sheetViews>
  <sheetFormatPr defaultColWidth="10.90625" defaultRowHeight="14.5" x14ac:dyDescent="0.35"/>
  <cols>
    <col min="1" max="1" width="30.81640625" customWidth="1"/>
    <col min="2" max="2" width="24.36328125" customWidth="1"/>
    <col min="3" max="3" width="12" customWidth="1"/>
    <col min="4" max="4" width="9" customWidth="1"/>
    <col min="5" max="5" width="5.453125" customWidth="1"/>
    <col min="8" max="8" width="5" customWidth="1"/>
  </cols>
  <sheetData>
    <row r="1" spans="1:10" ht="87" x14ac:dyDescent="0.35">
      <c r="A1" s="10" t="s">
        <v>0</v>
      </c>
      <c r="B1" s="10" t="s">
        <v>1</v>
      </c>
      <c r="C1" s="10" t="s">
        <v>342</v>
      </c>
      <c r="D1" s="10" t="s">
        <v>343</v>
      </c>
      <c r="E1" s="10"/>
      <c r="F1" s="10" t="s">
        <v>340</v>
      </c>
      <c r="G1" s="10" t="s">
        <v>344</v>
      </c>
      <c r="H1" s="11"/>
      <c r="I1" s="10" t="s">
        <v>341</v>
      </c>
      <c r="J1" s="10" t="s">
        <v>345</v>
      </c>
    </row>
    <row r="2" spans="1:10" x14ac:dyDescent="0.35">
      <c r="A2" t="s">
        <v>334</v>
      </c>
      <c r="B2" s="23" t="s">
        <v>225</v>
      </c>
      <c r="C2">
        <v>16</v>
      </c>
      <c r="D2">
        <v>1</v>
      </c>
      <c r="F2" s="19">
        <v>139</v>
      </c>
      <c r="G2" s="7">
        <f>C2/139*100</f>
        <v>11.510791366906476</v>
      </c>
      <c r="I2" s="19">
        <f>184-F2</f>
        <v>45</v>
      </c>
      <c r="J2" s="7">
        <f>D2/45*100</f>
        <v>2.2222222222222223</v>
      </c>
    </row>
    <row r="3" spans="1:10" x14ac:dyDescent="0.35">
      <c r="A3" t="s">
        <v>319</v>
      </c>
      <c r="B3" s="23" t="s">
        <v>226</v>
      </c>
      <c r="C3">
        <v>41</v>
      </c>
      <c r="D3">
        <v>2</v>
      </c>
      <c r="G3" s="7">
        <f t="shared" ref="G3:G66" si="0">C3/139*100</f>
        <v>29.496402877697843</v>
      </c>
      <c r="J3" s="7">
        <f t="shared" ref="J3:J66" si="1">D3/45*100</f>
        <v>4.4444444444444446</v>
      </c>
    </row>
    <row r="4" spans="1:10" x14ac:dyDescent="0.35">
      <c r="A4" t="s">
        <v>319</v>
      </c>
      <c r="B4" s="23" t="s">
        <v>222</v>
      </c>
      <c r="C4">
        <v>17</v>
      </c>
      <c r="D4">
        <v>1</v>
      </c>
      <c r="G4" s="7">
        <f t="shared" si="0"/>
        <v>12.23021582733813</v>
      </c>
      <c r="J4" s="7">
        <f t="shared" si="1"/>
        <v>2.2222222222222223</v>
      </c>
    </row>
    <row r="5" spans="1:10" x14ac:dyDescent="0.35">
      <c r="A5" t="s">
        <v>319</v>
      </c>
      <c r="B5" s="23" t="s">
        <v>227</v>
      </c>
      <c r="C5">
        <v>14</v>
      </c>
      <c r="D5">
        <v>1</v>
      </c>
      <c r="G5" s="7">
        <f t="shared" si="0"/>
        <v>10.071942446043165</v>
      </c>
      <c r="J5" s="7">
        <f t="shared" si="1"/>
        <v>2.2222222222222223</v>
      </c>
    </row>
    <row r="6" spans="1:10" x14ac:dyDescent="0.35">
      <c r="A6" t="s">
        <v>319</v>
      </c>
      <c r="B6" s="23" t="s">
        <v>228</v>
      </c>
      <c r="C6">
        <v>25</v>
      </c>
      <c r="D6">
        <v>2</v>
      </c>
      <c r="G6" s="7">
        <f t="shared" si="0"/>
        <v>17.985611510791365</v>
      </c>
      <c r="J6" s="7">
        <f t="shared" si="1"/>
        <v>4.4444444444444446</v>
      </c>
    </row>
    <row r="7" spans="1:10" x14ac:dyDescent="0.35">
      <c r="A7" t="s">
        <v>319</v>
      </c>
      <c r="B7" s="23" t="s">
        <v>229</v>
      </c>
      <c r="C7">
        <v>14</v>
      </c>
      <c r="D7">
        <v>1</v>
      </c>
      <c r="G7" s="7">
        <f t="shared" si="0"/>
        <v>10.071942446043165</v>
      </c>
      <c r="J7" s="7">
        <f t="shared" si="1"/>
        <v>2.2222222222222223</v>
      </c>
    </row>
    <row r="8" spans="1:10" x14ac:dyDescent="0.35">
      <c r="A8" t="s">
        <v>319</v>
      </c>
      <c r="B8" s="23" t="s">
        <v>230</v>
      </c>
      <c r="C8">
        <v>18</v>
      </c>
      <c r="D8">
        <v>1</v>
      </c>
      <c r="G8" s="7">
        <f t="shared" si="0"/>
        <v>12.949640287769784</v>
      </c>
      <c r="J8" s="7">
        <f t="shared" si="1"/>
        <v>2.2222222222222223</v>
      </c>
    </row>
    <row r="9" spans="1:10" x14ac:dyDescent="0.35">
      <c r="A9" t="s">
        <v>319</v>
      </c>
      <c r="B9" s="24" t="s">
        <v>3</v>
      </c>
      <c r="C9" s="16">
        <v>60</v>
      </c>
      <c r="D9">
        <v>0</v>
      </c>
      <c r="G9" s="7">
        <f t="shared" si="0"/>
        <v>43.165467625899282</v>
      </c>
      <c r="J9" s="7">
        <f t="shared" si="1"/>
        <v>0</v>
      </c>
    </row>
    <row r="10" spans="1:10" x14ac:dyDescent="0.35">
      <c r="A10" t="s">
        <v>319</v>
      </c>
      <c r="B10" s="24" t="s">
        <v>19</v>
      </c>
      <c r="C10" s="16">
        <v>27</v>
      </c>
      <c r="D10">
        <v>0</v>
      </c>
      <c r="G10" s="7">
        <f t="shared" si="0"/>
        <v>19.424460431654676</v>
      </c>
      <c r="J10" s="7">
        <f t="shared" si="1"/>
        <v>0</v>
      </c>
    </row>
    <row r="11" spans="1:10" x14ac:dyDescent="0.35">
      <c r="A11" t="s">
        <v>319</v>
      </c>
      <c r="B11" s="24" t="s">
        <v>4</v>
      </c>
      <c r="C11" s="16">
        <v>43</v>
      </c>
      <c r="D11">
        <v>0</v>
      </c>
      <c r="G11" s="7">
        <f t="shared" si="0"/>
        <v>30.935251798561154</v>
      </c>
      <c r="J11" s="7">
        <f t="shared" si="1"/>
        <v>0</v>
      </c>
    </row>
    <row r="12" spans="1:10" x14ac:dyDescent="0.35">
      <c r="A12" t="s">
        <v>319</v>
      </c>
      <c r="B12" s="24" t="s">
        <v>6</v>
      </c>
      <c r="C12" s="18">
        <v>139</v>
      </c>
      <c r="D12">
        <v>0</v>
      </c>
      <c r="G12" s="7">
        <f t="shared" si="0"/>
        <v>100</v>
      </c>
      <c r="J12" s="7">
        <f t="shared" si="1"/>
        <v>0</v>
      </c>
    </row>
    <row r="13" spans="1:10" x14ac:dyDescent="0.35">
      <c r="A13" t="s">
        <v>319</v>
      </c>
      <c r="B13" s="23" t="s">
        <v>231</v>
      </c>
      <c r="C13">
        <v>16</v>
      </c>
      <c r="D13">
        <v>1</v>
      </c>
      <c r="G13" s="7">
        <f t="shared" si="0"/>
        <v>11.510791366906476</v>
      </c>
      <c r="J13" s="7">
        <f t="shared" si="1"/>
        <v>2.2222222222222223</v>
      </c>
    </row>
    <row r="14" spans="1:10" x14ac:dyDescent="0.35">
      <c r="A14" t="s">
        <v>319</v>
      </c>
      <c r="B14" s="23" t="s">
        <v>232</v>
      </c>
      <c r="C14">
        <v>15</v>
      </c>
      <c r="D14">
        <v>1</v>
      </c>
      <c r="G14" s="7">
        <f t="shared" si="0"/>
        <v>10.791366906474821</v>
      </c>
      <c r="J14" s="7">
        <f t="shared" si="1"/>
        <v>2.2222222222222223</v>
      </c>
    </row>
    <row r="15" spans="1:10" x14ac:dyDescent="0.35">
      <c r="A15" t="s">
        <v>319</v>
      </c>
      <c r="B15" s="23" t="s">
        <v>233</v>
      </c>
      <c r="C15">
        <v>14</v>
      </c>
      <c r="D15">
        <v>1</v>
      </c>
      <c r="G15" s="7">
        <f t="shared" si="0"/>
        <v>10.071942446043165</v>
      </c>
      <c r="J15" s="7">
        <f t="shared" si="1"/>
        <v>2.2222222222222223</v>
      </c>
    </row>
    <row r="16" spans="1:10" x14ac:dyDescent="0.35">
      <c r="A16" t="s">
        <v>319</v>
      </c>
      <c r="B16" s="23" t="s">
        <v>11</v>
      </c>
      <c r="C16">
        <v>108</v>
      </c>
      <c r="D16">
        <v>7</v>
      </c>
      <c r="G16" s="7">
        <f t="shared" si="0"/>
        <v>77.697841726618705</v>
      </c>
      <c r="J16" s="7">
        <f t="shared" si="1"/>
        <v>15.555555555555555</v>
      </c>
    </row>
    <row r="17" spans="1:10" x14ac:dyDescent="0.35">
      <c r="A17" t="s">
        <v>319</v>
      </c>
      <c r="B17" s="23" t="s">
        <v>234</v>
      </c>
      <c r="C17">
        <v>14</v>
      </c>
      <c r="D17">
        <v>1</v>
      </c>
      <c r="G17" s="7">
        <f t="shared" si="0"/>
        <v>10.071942446043165</v>
      </c>
      <c r="J17" s="7">
        <f t="shared" si="1"/>
        <v>2.2222222222222223</v>
      </c>
    </row>
    <row r="18" spans="1:10" x14ac:dyDescent="0.35">
      <c r="A18" t="s">
        <v>319</v>
      </c>
      <c r="B18" s="23" t="s">
        <v>235</v>
      </c>
      <c r="C18">
        <v>14</v>
      </c>
      <c r="D18">
        <v>0</v>
      </c>
      <c r="G18" s="7">
        <f t="shared" si="0"/>
        <v>10.071942446043165</v>
      </c>
      <c r="J18" s="7">
        <f t="shared" si="1"/>
        <v>0</v>
      </c>
    </row>
    <row r="19" spans="1:10" x14ac:dyDescent="0.35">
      <c r="A19" t="s">
        <v>319</v>
      </c>
      <c r="B19" s="23" t="s">
        <v>236</v>
      </c>
      <c r="C19">
        <v>18</v>
      </c>
      <c r="D19">
        <v>1</v>
      </c>
      <c r="G19" s="7">
        <f t="shared" si="0"/>
        <v>12.949640287769784</v>
      </c>
      <c r="J19" s="7">
        <f t="shared" si="1"/>
        <v>2.2222222222222223</v>
      </c>
    </row>
    <row r="20" spans="1:10" x14ac:dyDescent="0.35">
      <c r="A20" t="s">
        <v>319</v>
      </c>
      <c r="B20" s="22" t="s">
        <v>237</v>
      </c>
      <c r="C20">
        <v>4</v>
      </c>
      <c r="D20">
        <v>6</v>
      </c>
      <c r="G20" s="7">
        <f t="shared" si="0"/>
        <v>2.877697841726619</v>
      </c>
      <c r="J20" s="7">
        <f t="shared" si="1"/>
        <v>13.333333333333334</v>
      </c>
    </row>
    <row r="21" spans="1:10" x14ac:dyDescent="0.35">
      <c r="A21" t="s">
        <v>319</v>
      </c>
      <c r="B21" s="22" t="s">
        <v>238</v>
      </c>
      <c r="C21">
        <v>2</v>
      </c>
      <c r="D21">
        <v>5</v>
      </c>
      <c r="G21" s="7">
        <f t="shared" si="0"/>
        <v>1.4388489208633095</v>
      </c>
      <c r="J21" s="7">
        <f t="shared" si="1"/>
        <v>11.111111111111111</v>
      </c>
    </row>
    <row r="22" spans="1:10" x14ac:dyDescent="0.35">
      <c r="A22" t="s">
        <v>319</v>
      </c>
      <c r="B22" s="22" t="s">
        <v>239</v>
      </c>
      <c r="C22">
        <v>3</v>
      </c>
      <c r="D22">
        <v>5</v>
      </c>
      <c r="G22" s="7">
        <f t="shared" si="0"/>
        <v>2.1582733812949639</v>
      </c>
      <c r="J22" s="7">
        <f t="shared" si="1"/>
        <v>11.111111111111111</v>
      </c>
    </row>
    <row r="23" spans="1:10" x14ac:dyDescent="0.35">
      <c r="A23" t="s">
        <v>319</v>
      </c>
      <c r="B23" s="22" t="s">
        <v>240</v>
      </c>
      <c r="C23">
        <v>4</v>
      </c>
      <c r="D23">
        <v>6</v>
      </c>
      <c r="G23" s="7">
        <f t="shared" si="0"/>
        <v>2.877697841726619</v>
      </c>
      <c r="J23" s="7">
        <f t="shared" si="1"/>
        <v>13.333333333333334</v>
      </c>
    </row>
    <row r="24" spans="1:10" x14ac:dyDescent="0.35">
      <c r="A24" t="s">
        <v>319</v>
      </c>
      <c r="B24" s="22" t="s">
        <v>241</v>
      </c>
      <c r="C24">
        <v>3</v>
      </c>
      <c r="D24">
        <v>6</v>
      </c>
      <c r="G24" s="7">
        <f t="shared" si="0"/>
        <v>2.1582733812949639</v>
      </c>
      <c r="J24" s="7">
        <f t="shared" si="1"/>
        <v>13.333333333333334</v>
      </c>
    </row>
    <row r="25" spans="1:10" x14ac:dyDescent="0.35">
      <c r="A25" t="s">
        <v>319</v>
      </c>
      <c r="B25" s="22" t="s">
        <v>242</v>
      </c>
      <c r="C25">
        <v>4</v>
      </c>
      <c r="D25">
        <v>6</v>
      </c>
      <c r="G25" s="7">
        <f t="shared" si="0"/>
        <v>2.877697841726619</v>
      </c>
      <c r="J25" s="7">
        <f t="shared" si="1"/>
        <v>13.333333333333334</v>
      </c>
    </row>
    <row r="26" spans="1:10" x14ac:dyDescent="0.35">
      <c r="A26" t="s">
        <v>319</v>
      </c>
      <c r="B26" s="22" t="s">
        <v>243</v>
      </c>
      <c r="C26">
        <v>5</v>
      </c>
      <c r="D26">
        <v>8</v>
      </c>
      <c r="G26" s="7">
        <f t="shared" si="0"/>
        <v>3.5971223021582732</v>
      </c>
      <c r="J26" s="7">
        <f t="shared" si="1"/>
        <v>17.777777777777779</v>
      </c>
    </row>
    <row r="27" spans="1:10" x14ac:dyDescent="0.35">
      <c r="A27" t="s">
        <v>319</v>
      </c>
      <c r="B27" s="22" t="s">
        <v>244</v>
      </c>
      <c r="C27">
        <v>6</v>
      </c>
      <c r="D27">
        <v>8</v>
      </c>
      <c r="G27" s="7">
        <f t="shared" si="0"/>
        <v>4.3165467625899279</v>
      </c>
      <c r="J27" s="7">
        <f t="shared" si="1"/>
        <v>17.777777777777779</v>
      </c>
    </row>
    <row r="28" spans="1:10" x14ac:dyDescent="0.35">
      <c r="A28" t="s">
        <v>319</v>
      </c>
      <c r="B28" s="22" t="s">
        <v>115</v>
      </c>
      <c r="C28">
        <v>5</v>
      </c>
      <c r="D28">
        <v>7</v>
      </c>
      <c r="G28" s="7">
        <f t="shared" si="0"/>
        <v>3.5971223021582732</v>
      </c>
      <c r="J28" s="7">
        <f t="shared" si="1"/>
        <v>15.555555555555555</v>
      </c>
    </row>
    <row r="29" spans="1:10" x14ac:dyDescent="0.35">
      <c r="A29" t="s">
        <v>319</v>
      </c>
      <c r="B29" s="22" t="s">
        <v>245</v>
      </c>
      <c r="C29">
        <v>3</v>
      </c>
      <c r="D29">
        <v>7</v>
      </c>
      <c r="G29" s="7">
        <f t="shared" si="0"/>
        <v>2.1582733812949639</v>
      </c>
      <c r="J29" s="7">
        <f t="shared" si="1"/>
        <v>15.555555555555555</v>
      </c>
    </row>
    <row r="30" spans="1:10" x14ac:dyDescent="0.35">
      <c r="A30" t="s">
        <v>319</v>
      </c>
      <c r="B30" s="22" t="s">
        <v>246</v>
      </c>
      <c r="C30">
        <v>3</v>
      </c>
      <c r="D30">
        <v>5</v>
      </c>
      <c r="G30" s="7">
        <f t="shared" si="0"/>
        <v>2.1582733812949639</v>
      </c>
      <c r="J30" s="7">
        <f t="shared" si="1"/>
        <v>11.111111111111111</v>
      </c>
    </row>
    <row r="31" spans="1:10" x14ac:dyDescent="0.35">
      <c r="A31" t="s">
        <v>319</v>
      </c>
      <c r="B31" s="22" t="s">
        <v>247</v>
      </c>
      <c r="C31">
        <v>4</v>
      </c>
      <c r="D31">
        <v>6</v>
      </c>
      <c r="G31" s="7">
        <f t="shared" si="0"/>
        <v>2.877697841726619</v>
      </c>
      <c r="J31" s="7">
        <f t="shared" si="1"/>
        <v>13.333333333333334</v>
      </c>
    </row>
    <row r="32" spans="1:10" x14ac:dyDescent="0.35">
      <c r="A32" t="s">
        <v>319</v>
      </c>
      <c r="B32" s="22" t="s">
        <v>248</v>
      </c>
      <c r="C32">
        <v>3</v>
      </c>
      <c r="D32">
        <v>5</v>
      </c>
      <c r="G32" s="7">
        <f t="shared" si="0"/>
        <v>2.1582733812949639</v>
      </c>
      <c r="J32" s="7">
        <f t="shared" si="1"/>
        <v>11.111111111111111</v>
      </c>
    </row>
    <row r="33" spans="1:10" x14ac:dyDescent="0.35">
      <c r="A33" t="s">
        <v>319</v>
      </c>
      <c r="B33" s="22" t="s">
        <v>249</v>
      </c>
      <c r="C33">
        <v>3</v>
      </c>
      <c r="D33">
        <v>5</v>
      </c>
      <c r="G33" s="7">
        <f t="shared" si="0"/>
        <v>2.1582733812949639</v>
      </c>
      <c r="J33" s="7">
        <f t="shared" si="1"/>
        <v>11.111111111111111</v>
      </c>
    </row>
    <row r="34" spans="1:10" x14ac:dyDescent="0.35">
      <c r="A34" t="s">
        <v>319</v>
      </c>
      <c r="B34" s="22" t="s">
        <v>250</v>
      </c>
      <c r="C34">
        <v>5</v>
      </c>
      <c r="D34">
        <v>7</v>
      </c>
      <c r="G34" s="7">
        <f t="shared" si="0"/>
        <v>3.5971223021582732</v>
      </c>
      <c r="J34" s="7">
        <f t="shared" si="1"/>
        <v>15.555555555555555</v>
      </c>
    </row>
    <row r="35" spans="1:10" x14ac:dyDescent="0.35">
      <c r="A35" t="s">
        <v>319</v>
      </c>
      <c r="B35" s="22" t="s">
        <v>251</v>
      </c>
      <c r="C35">
        <v>2</v>
      </c>
      <c r="D35">
        <v>6</v>
      </c>
      <c r="G35" s="7">
        <f t="shared" si="0"/>
        <v>1.4388489208633095</v>
      </c>
      <c r="J35" s="7">
        <f t="shared" si="1"/>
        <v>13.333333333333334</v>
      </c>
    </row>
    <row r="36" spans="1:10" x14ac:dyDescent="0.35">
      <c r="A36" t="s">
        <v>319</v>
      </c>
      <c r="B36" s="22" t="s">
        <v>252</v>
      </c>
      <c r="C36">
        <v>4</v>
      </c>
      <c r="D36">
        <v>6</v>
      </c>
      <c r="G36" s="7">
        <f t="shared" si="0"/>
        <v>2.877697841726619</v>
      </c>
      <c r="J36" s="7">
        <f t="shared" si="1"/>
        <v>13.333333333333334</v>
      </c>
    </row>
    <row r="37" spans="1:10" x14ac:dyDescent="0.35">
      <c r="A37" t="s">
        <v>319</v>
      </c>
      <c r="B37" s="22" t="s">
        <v>253</v>
      </c>
      <c r="C37">
        <v>3</v>
      </c>
      <c r="D37">
        <v>5</v>
      </c>
      <c r="G37" s="7">
        <f t="shared" si="0"/>
        <v>2.1582733812949639</v>
      </c>
      <c r="J37" s="7">
        <f t="shared" si="1"/>
        <v>11.111111111111111</v>
      </c>
    </row>
    <row r="38" spans="1:10" x14ac:dyDescent="0.35">
      <c r="A38" t="s">
        <v>319</v>
      </c>
      <c r="B38" s="22" t="s">
        <v>254</v>
      </c>
      <c r="C38">
        <v>4</v>
      </c>
      <c r="D38">
        <v>6</v>
      </c>
      <c r="G38" s="7">
        <f t="shared" si="0"/>
        <v>2.877697841726619</v>
      </c>
      <c r="J38" s="7">
        <f t="shared" si="1"/>
        <v>13.333333333333334</v>
      </c>
    </row>
    <row r="39" spans="1:10" x14ac:dyDescent="0.35">
      <c r="A39" t="s">
        <v>319</v>
      </c>
      <c r="B39" s="22" t="s">
        <v>255</v>
      </c>
      <c r="C39">
        <v>2</v>
      </c>
      <c r="D39">
        <v>5</v>
      </c>
      <c r="G39" s="7">
        <f t="shared" si="0"/>
        <v>1.4388489208633095</v>
      </c>
      <c r="J39" s="7">
        <f t="shared" si="1"/>
        <v>11.111111111111111</v>
      </c>
    </row>
    <row r="40" spans="1:10" x14ac:dyDescent="0.35">
      <c r="A40" t="s">
        <v>319</v>
      </c>
      <c r="B40" s="22" t="s">
        <v>256</v>
      </c>
      <c r="C40">
        <v>3</v>
      </c>
      <c r="D40">
        <v>5</v>
      </c>
      <c r="G40" s="7">
        <f t="shared" si="0"/>
        <v>2.1582733812949639</v>
      </c>
      <c r="J40" s="7">
        <f t="shared" si="1"/>
        <v>11.111111111111111</v>
      </c>
    </row>
    <row r="41" spans="1:10" x14ac:dyDescent="0.35">
      <c r="A41" t="s">
        <v>319</v>
      </c>
      <c r="B41" s="22" t="s">
        <v>257</v>
      </c>
      <c r="C41">
        <v>2</v>
      </c>
      <c r="D41">
        <v>7</v>
      </c>
      <c r="G41" s="7">
        <f t="shared" si="0"/>
        <v>1.4388489208633095</v>
      </c>
      <c r="J41" s="7">
        <f t="shared" si="1"/>
        <v>15.555555555555555</v>
      </c>
    </row>
    <row r="42" spans="1:10" x14ac:dyDescent="0.35">
      <c r="A42" t="s">
        <v>319</v>
      </c>
      <c r="B42" s="22" t="s">
        <v>258</v>
      </c>
      <c r="C42">
        <v>4</v>
      </c>
      <c r="D42">
        <v>6</v>
      </c>
      <c r="G42" s="7">
        <f t="shared" si="0"/>
        <v>2.877697841726619</v>
      </c>
      <c r="J42" s="7">
        <f t="shared" si="1"/>
        <v>13.333333333333334</v>
      </c>
    </row>
    <row r="43" spans="1:10" x14ac:dyDescent="0.35">
      <c r="A43" t="s">
        <v>319</v>
      </c>
      <c r="B43" s="22" t="s">
        <v>259</v>
      </c>
      <c r="C43">
        <v>3</v>
      </c>
      <c r="D43">
        <v>8</v>
      </c>
      <c r="G43" s="7">
        <f t="shared" si="0"/>
        <v>2.1582733812949639</v>
      </c>
      <c r="J43" s="7">
        <f t="shared" si="1"/>
        <v>17.777777777777779</v>
      </c>
    </row>
    <row r="44" spans="1:10" x14ac:dyDescent="0.35">
      <c r="A44" t="s">
        <v>319</v>
      </c>
      <c r="B44" s="19" t="s">
        <v>126</v>
      </c>
      <c r="C44">
        <v>27</v>
      </c>
      <c r="D44">
        <v>17</v>
      </c>
      <c r="G44" s="7">
        <f t="shared" si="0"/>
        <v>19.424460431654676</v>
      </c>
      <c r="J44" s="7">
        <f t="shared" si="1"/>
        <v>37.777777777777779</v>
      </c>
    </row>
    <row r="45" spans="1:10" x14ac:dyDescent="0.35">
      <c r="A45" t="s">
        <v>319</v>
      </c>
      <c r="B45" s="19" t="s">
        <v>260</v>
      </c>
      <c r="C45">
        <v>30</v>
      </c>
      <c r="D45">
        <v>13</v>
      </c>
      <c r="G45" s="7">
        <f t="shared" si="0"/>
        <v>21.582733812949641</v>
      </c>
      <c r="J45" s="7">
        <f t="shared" si="1"/>
        <v>28.888888888888886</v>
      </c>
    </row>
    <row r="46" spans="1:10" x14ac:dyDescent="0.35">
      <c r="A46" t="s">
        <v>319</v>
      </c>
      <c r="B46" s="19" t="s">
        <v>261</v>
      </c>
      <c r="C46">
        <v>28</v>
      </c>
      <c r="D46">
        <v>9</v>
      </c>
      <c r="G46" s="7">
        <f t="shared" si="0"/>
        <v>20.14388489208633</v>
      </c>
      <c r="J46" s="7">
        <f t="shared" si="1"/>
        <v>20</v>
      </c>
    </row>
    <row r="47" spans="1:10" x14ac:dyDescent="0.35">
      <c r="A47" t="s">
        <v>319</v>
      </c>
      <c r="B47" s="19" t="s">
        <v>262</v>
      </c>
      <c r="C47">
        <v>30</v>
      </c>
      <c r="D47">
        <v>8</v>
      </c>
      <c r="G47" s="7">
        <f t="shared" si="0"/>
        <v>21.582733812949641</v>
      </c>
      <c r="J47" s="7">
        <f t="shared" si="1"/>
        <v>17.777777777777779</v>
      </c>
    </row>
    <row r="48" spans="1:10" x14ac:dyDescent="0.35">
      <c r="A48" t="s">
        <v>319</v>
      </c>
      <c r="B48" s="19" t="s">
        <v>263</v>
      </c>
      <c r="C48">
        <v>32</v>
      </c>
      <c r="D48">
        <v>11</v>
      </c>
      <c r="G48" s="7">
        <f t="shared" si="0"/>
        <v>23.021582733812952</v>
      </c>
      <c r="J48" s="7">
        <f t="shared" si="1"/>
        <v>24.444444444444443</v>
      </c>
    </row>
    <row r="49" spans="1:10" x14ac:dyDescent="0.35">
      <c r="A49" t="s">
        <v>319</v>
      </c>
      <c r="B49" s="19" t="s">
        <v>264</v>
      </c>
      <c r="C49">
        <v>30</v>
      </c>
      <c r="D49">
        <v>9</v>
      </c>
      <c r="G49" s="7">
        <f t="shared" si="0"/>
        <v>21.582733812949641</v>
      </c>
      <c r="J49" s="7">
        <f t="shared" si="1"/>
        <v>20</v>
      </c>
    </row>
    <row r="50" spans="1:10" x14ac:dyDescent="0.35">
      <c r="A50" t="s">
        <v>319</v>
      </c>
      <c r="B50" s="19" t="s">
        <v>265</v>
      </c>
      <c r="C50">
        <v>32</v>
      </c>
      <c r="D50">
        <v>11</v>
      </c>
      <c r="G50" s="7">
        <f t="shared" si="0"/>
        <v>23.021582733812952</v>
      </c>
      <c r="J50" s="7">
        <f t="shared" si="1"/>
        <v>24.444444444444443</v>
      </c>
    </row>
    <row r="51" spans="1:10" x14ac:dyDescent="0.35">
      <c r="A51" t="s">
        <v>319</v>
      </c>
      <c r="B51" s="19" t="s">
        <v>266</v>
      </c>
      <c r="C51">
        <v>90</v>
      </c>
      <c r="D51">
        <v>31</v>
      </c>
      <c r="G51" s="7">
        <f t="shared" si="0"/>
        <v>64.748201438848923</v>
      </c>
      <c r="J51" s="7">
        <f t="shared" si="1"/>
        <v>68.888888888888886</v>
      </c>
    </row>
    <row r="52" spans="1:10" x14ac:dyDescent="0.35">
      <c r="A52" t="s">
        <v>319</v>
      </c>
      <c r="B52" s="19" t="s">
        <v>267</v>
      </c>
      <c r="C52">
        <v>27</v>
      </c>
      <c r="D52">
        <v>14</v>
      </c>
      <c r="G52" s="7">
        <f t="shared" si="0"/>
        <v>19.424460431654676</v>
      </c>
      <c r="J52" s="7">
        <f t="shared" si="1"/>
        <v>31.111111111111111</v>
      </c>
    </row>
    <row r="53" spans="1:10" x14ac:dyDescent="0.35">
      <c r="A53" t="s">
        <v>319</v>
      </c>
      <c r="B53" s="19" t="s">
        <v>268</v>
      </c>
      <c r="C53">
        <v>30</v>
      </c>
      <c r="D53">
        <v>11</v>
      </c>
      <c r="G53" s="7">
        <f t="shared" si="0"/>
        <v>21.582733812949641</v>
      </c>
      <c r="J53" s="7">
        <f t="shared" si="1"/>
        <v>24.444444444444443</v>
      </c>
    </row>
    <row r="54" spans="1:10" x14ac:dyDescent="0.35">
      <c r="A54" t="s">
        <v>319</v>
      </c>
      <c r="B54" s="19" t="s">
        <v>269</v>
      </c>
      <c r="C54">
        <v>30</v>
      </c>
      <c r="D54">
        <v>8</v>
      </c>
      <c r="G54" s="7">
        <f t="shared" si="0"/>
        <v>21.582733812949641</v>
      </c>
      <c r="J54" s="7">
        <f t="shared" si="1"/>
        <v>17.777777777777779</v>
      </c>
    </row>
    <row r="55" spans="1:10" x14ac:dyDescent="0.35">
      <c r="A55" t="s">
        <v>319</v>
      </c>
      <c r="B55" s="19" t="s">
        <v>270</v>
      </c>
      <c r="C55">
        <v>30</v>
      </c>
      <c r="D55">
        <v>12</v>
      </c>
      <c r="G55" s="7">
        <f t="shared" si="0"/>
        <v>21.582733812949641</v>
      </c>
      <c r="J55" s="7">
        <f t="shared" si="1"/>
        <v>26.666666666666668</v>
      </c>
    </row>
    <row r="56" spans="1:10" x14ac:dyDescent="0.35">
      <c r="A56" t="s">
        <v>319</v>
      </c>
      <c r="B56" s="19" t="s">
        <v>271</v>
      </c>
      <c r="C56">
        <v>34</v>
      </c>
      <c r="D56">
        <v>11</v>
      </c>
      <c r="G56" s="7">
        <f t="shared" si="0"/>
        <v>24.46043165467626</v>
      </c>
      <c r="J56" s="7">
        <f t="shared" si="1"/>
        <v>24.444444444444443</v>
      </c>
    </row>
    <row r="57" spans="1:10" x14ac:dyDescent="0.35">
      <c r="A57" t="s">
        <v>319</v>
      </c>
      <c r="B57" s="19" t="s">
        <v>272</v>
      </c>
      <c r="C57">
        <v>37</v>
      </c>
      <c r="D57">
        <v>13</v>
      </c>
      <c r="G57" s="7">
        <f t="shared" si="0"/>
        <v>26.618705035971225</v>
      </c>
      <c r="J57" s="7">
        <f t="shared" si="1"/>
        <v>28.888888888888886</v>
      </c>
    </row>
    <row r="58" spans="1:10" x14ac:dyDescent="0.35">
      <c r="A58" t="s">
        <v>319</v>
      </c>
      <c r="B58" s="19" t="s">
        <v>273</v>
      </c>
      <c r="C58">
        <v>29</v>
      </c>
      <c r="D58">
        <v>12</v>
      </c>
      <c r="G58" s="7">
        <f t="shared" si="0"/>
        <v>20.863309352517987</v>
      </c>
      <c r="J58" s="7">
        <f t="shared" si="1"/>
        <v>26.666666666666668</v>
      </c>
    </row>
    <row r="59" spans="1:10" x14ac:dyDescent="0.35">
      <c r="A59" t="s">
        <v>319</v>
      </c>
      <c r="B59" s="19" t="s">
        <v>274</v>
      </c>
      <c r="C59">
        <v>34</v>
      </c>
      <c r="D59">
        <v>12</v>
      </c>
      <c r="G59" s="7">
        <f t="shared" si="0"/>
        <v>24.46043165467626</v>
      </c>
      <c r="J59" s="7">
        <f t="shared" si="1"/>
        <v>26.666666666666668</v>
      </c>
    </row>
    <row r="60" spans="1:10" x14ac:dyDescent="0.35">
      <c r="A60" t="s">
        <v>319</v>
      </c>
      <c r="B60" s="19" t="s">
        <v>275</v>
      </c>
      <c r="C60">
        <v>27</v>
      </c>
      <c r="D60">
        <v>14</v>
      </c>
      <c r="G60" s="7">
        <f t="shared" si="0"/>
        <v>19.424460431654676</v>
      </c>
      <c r="J60" s="7">
        <f t="shared" si="1"/>
        <v>31.111111111111111</v>
      </c>
    </row>
    <row r="61" spans="1:10" x14ac:dyDescent="0.35">
      <c r="A61" t="s">
        <v>319</v>
      </c>
      <c r="B61" s="19" t="s">
        <v>276</v>
      </c>
      <c r="C61">
        <v>34</v>
      </c>
      <c r="D61">
        <v>6</v>
      </c>
      <c r="G61" s="7">
        <f t="shared" si="0"/>
        <v>24.46043165467626</v>
      </c>
      <c r="J61" s="7">
        <f t="shared" si="1"/>
        <v>13.333333333333334</v>
      </c>
    </row>
    <row r="62" spans="1:10" x14ac:dyDescent="0.35">
      <c r="A62" t="s">
        <v>319</v>
      </c>
      <c r="B62" s="19" t="s">
        <v>277</v>
      </c>
      <c r="C62">
        <v>29</v>
      </c>
      <c r="D62">
        <v>11</v>
      </c>
      <c r="G62" s="7">
        <f t="shared" si="0"/>
        <v>20.863309352517987</v>
      </c>
      <c r="J62" s="7">
        <f t="shared" si="1"/>
        <v>24.444444444444443</v>
      </c>
    </row>
    <row r="63" spans="1:10" x14ac:dyDescent="0.35">
      <c r="A63" t="s">
        <v>319</v>
      </c>
      <c r="B63" s="19" t="s">
        <v>278</v>
      </c>
      <c r="C63">
        <v>30</v>
      </c>
      <c r="D63">
        <v>11</v>
      </c>
      <c r="G63" s="7">
        <f t="shared" si="0"/>
        <v>21.582733812949641</v>
      </c>
      <c r="J63" s="7">
        <f t="shared" si="1"/>
        <v>24.444444444444443</v>
      </c>
    </row>
    <row r="64" spans="1:10" x14ac:dyDescent="0.35">
      <c r="A64" t="s">
        <v>319</v>
      </c>
      <c r="B64" s="19" t="s">
        <v>279</v>
      </c>
      <c r="C64">
        <v>27</v>
      </c>
      <c r="D64">
        <v>10</v>
      </c>
      <c r="G64" s="7">
        <f t="shared" si="0"/>
        <v>19.424460431654676</v>
      </c>
      <c r="J64" s="7">
        <f t="shared" si="1"/>
        <v>22.222222222222221</v>
      </c>
    </row>
    <row r="65" spans="1:10" x14ac:dyDescent="0.35">
      <c r="A65" t="s">
        <v>319</v>
      </c>
      <c r="B65" s="19" t="s">
        <v>280</v>
      </c>
      <c r="C65">
        <v>26</v>
      </c>
      <c r="D65">
        <v>14</v>
      </c>
      <c r="G65" s="7">
        <f t="shared" si="0"/>
        <v>18.705035971223023</v>
      </c>
      <c r="J65" s="7">
        <f t="shared" si="1"/>
        <v>31.111111111111111</v>
      </c>
    </row>
    <row r="66" spans="1:10" x14ac:dyDescent="0.35">
      <c r="A66" t="s">
        <v>319</v>
      </c>
      <c r="B66" s="19" t="s">
        <v>281</v>
      </c>
      <c r="C66">
        <v>36</v>
      </c>
      <c r="D66">
        <v>15</v>
      </c>
      <c r="G66" s="7">
        <f t="shared" si="0"/>
        <v>25.899280575539567</v>
      </c>
      <c r="J66" s="7">
        <f t="shared" si="1"/>
        <v>33.333333333333329</v>
      </c>
    </row>
    <row r="67" spans="1:10" x14ac:dyDescent="0.35">
      <c r="A67" t="s">
        <v>319</v>
      </c>
      <c r="B67" s="19" t="s">
        <v>282</v>
      </c>
      <c r="C67">
        <v>29</v>
      </c>
      <c r="D67">
        <v>9</v>
      </c>
      <c r="G67" s="7">
        <f t="shared" ref="G67:G83" si="2">C67/139*100</f>
        <v>20.863309352517987</v>
      </c>
      <c r="J67" s="7">
        <f t="shared" ref="J67:J83" si="3">D67/45*100</f>
        <v>20</v>
      </c>
    </row>
    <row r="68" spans="1:10" x14ac:dyDescent="0.35">
      <c r="A68" t="s">
        <v>319</v>
      </c>
      <c r="B68" s="19" t="s">
        <v>283</v>
      </c>
      <c r="C68">
        <v>41</v>
      </c>
      <c r="D68">
        <v>17</v>
      </c>
      <c r="G68" s="7">
        <f t="shared" si="2"/>
        <v>29.496402877697843</v>
      </c>
      <c r="J68" s="7">
        <f t="shared" si="3"/>
        <v>37.777777777777779</v>
      </c>
    </row>
    <row r="69" spans="1:10" x14ac:dyDescent="0.35">
      <c r="A69" t="s">
        <v>319</v>
      </c>
      <c r="B69" s="19" t="s">
        <v>284</v>
      </c>
      <c r="C69">
        <v>23</v>
      </c>
      <c r="D69">
        <v>14</v>
      </c>
      <c r="G69" s="7">
        <f t="shared" si="2"/>
        <v>16.546762589928058</v>
      </c>
      <c r="J69" s="7">
        <f t="shared" si="3"/>
        <v>31.111111111111111</v>
      </c>
    </row>
    <row r="70" spans="1:10" x14ac:dyDescent="0.35">
      <c r="A70" t="s">
        <v>319</v>
      </c>
      <c r="B70" s="19" t="s">
        <v>285</v>
      </c>
      <c r="C70">
        <v>25</v>
      </c>
      <c r="D70">
        <v>12</v>
      </c>
      <c r="G70" s="7">
        <f t="shared" si="2"/>
        <v>17.985611510791365</v>
      </c>
      <c r="J70" s="7">
        <f t="shared" si="3"/>
        <v>26.666666666666668</v>
      </c>
    </row>
    <row r="71" spans="1:10" x14ac:dyDescent="0.35">
      <c r="A71" t="s">
        <v>319</v>
      </c>
      <c r="B71" s="19" t="s">
        <v>286</v>
      </c>
      <c r="C71">
        <v>26</v>
      </c>
      <c r="D71">
        <v>12</v>
      </c>
      <c r="G71" s="7">
        <f t="shared" si="2"/>
        <v>18.705035971223023</v>
      </c>
      <c r="J71" s="7">
        <f t="shared" si="3"/>
        <v>26.666666666666668</v>
      </c>
    </row>
    <row r="72" spans="1:10" x14ac:dyDescent="0.35">
      <c r="A72" t="s">
        <v>319</v>
      </c>
      <c r="B72" s="19" t="s">
        <v>287</v>
      </c>
      <c r="C72">
        <v>29</v>
      </c>
      <c r="D72">
        <v>8</v>
      </c>
      <c r="G72" s="7">
        <f t="shared" si="2"/>
        <v>20.863309352517987</v>
      </c>
      <c r="J72" s="7">
        <f t="shared" si="3"/>
        <v>17.777777777777779</v>
      </c>
    </row>
    <row r="73" spans="1:10" x14ac:dyDescent="0.35">
      <c r="A73" t="s">
        <v>319</v>
      </c>
      <c r="B73" s="19" t="s">
        <v>116</v>
      </c>
      <c r="C73">
        <v>31</v>
      </c>
      <c r="D73">
        <v>6</v>
      </c>
      <c r="G73" s="7">
        <f t="shared" si="2"/>
        <v>22.302158273381295</v>
      </c>
      <c r="J73" s="7">
        <f t="shared" si="3"/>
        <v>13.333333333333334</v>
      </c>
    </row>
    <row r="74" spans="1:10" x14ac:dyDescent="0.35">
      <c r="A74" t="s">
        <v>319</v>
      </c>
      <c r="B74" s="19" t="s">
        <v>288</v>
      </c>
      <c r="C74">
        <v>31</v>
      </c>
      <c r="D74">
        <v>14</v>
      </c>
      <c r="G74" s="7">
        <f t="shared" si="2"/>
        <v>22.302158273381295</v>
      </c>
      <c r="J74" s="7">
        <f t="shared" si="3"/>
        <v>31.111111111111111</v>
      </c>
    </row>
    <row r="75" spans="1:10" x14ac:dyDescent="0.35">
      <c r="A75" t="s">
        <v>319</v>
      </c>
      <c r="B75" s="19" t="s">
        <v>289</v>
      </c>
      <c r="C75">
        <v>48</v>
      </c>
      <c r="D75">
        <v>11</v>
      </c>
      <c r="G75" s="7">
        <f t="shared" si="2"/>
        <v>34.532374100719423</v>
      </c>
      <c r="J75" s="7">
        <f t="shared" si="3"/>
        <v>24.444444444444443</v>
      </c>
    </row>
    <row r="76" spans="1:10" x14ac:dyDescent="0.35">
      <c r="A76" t="s">
        <v>319</v>
      </c>
      <c r="B76" s="19" t="s">
        <v>290</v>
      </c>
      <c r="C76">
        <v>32</v>
      </c>
      <c r="D76">
        <v>9</v>
      </c>
      <c r="G76" s="7">
        <f t="shared" si="2"/>
        <v>23.021582733812952</v>
      </c>
      <c r="J76" s="7">
        <f t="shared" si="3"/>
        <v>20</v>
      </c>
    </row>
    <row r="77" spans="1:10" x14ac:dyDescent="0.35">
      <c r="A77" t="s">
        <v>319</v>
      </c>
      <c r="B77" s="19" t="s">
        <v>291</v>
      </c>
      <c r="C77">
        <v>30</v>
      </c>
      <c r="D77">
        <v>7</v>
      </c>
      <c r="G77" s="7">
        <f t="shared" si="2"/>
        <v>21.582733812949641</v>
      </c>
      <c r="J77" s="7">
        <f t="shared" si="3"/>
        <v>15.555555555555555</v>
      </c>
    </row>
    <row r="78" spans="1:10" x14ac:dyDescent="0.35">
      <c r="A78" t="s">
        <v>319</v>
      </c>
      <c r="B78" s="19" t="s">
        <v>292</v>
      </c>
      <c r="C78">
        <v>33</v>
      </c>
      <c r="D78">
        <v>8</v>
      </c>
      <c r="G78" s="7">
        <f t="shared" si="2"/>
        <v>23.741007194244602</v>
      </c>
      <c r="J78" s="7">
        <f t="shared" si="3"/>
        <v>17.777777777777779</v>
      </c>
    </row>
    <row r="79" spans="1:10" x14ac:dyDescent="0.35">
      <c r="A79" t="s">
        <v>319</v>
      </c>
      <c r="B79" s="19" t="s">
        <v>293</v>
      </c>
      <c r="C79">
        <v>30</v>
      </c>
      <c r="D79">
        <v>13</v>
      </c>
      <c r="G79" s="7">
        <f t="shared" si="2"/>
        <v>21.582733812949641</v>
      </c>
      <c r="J79" s="7">
        <f t="shared" si="3"/>
        <v>28.888888888888886</v>
      </c>
    </row>
    <row r="80" spans="1:10" x14ac:dyDescent="0.35">
      <c r="A80" t="s">
        <v>319</v>
      </c>
      <c r="B80" s="19" t="s">
        <v>107</v>
      </c>
      <c r="C80">
        <v>40</v>
      </c>
      <c r="D80">
        <v>13</v>
      </c>
      <c r="G80" s="7">
        <f t="shared" si="2"/>
        <v>28.776978417266186</v>
      </c>
      <c r="J80" s="7">
        <f t="shared" si="3"/>
        <v>28.888888888888886</v>
      </c>
    </row>
    <row r="81" spans="1:10" x14ac:dyDescent="0.35">
      <c r="A81" t="s">
        <v>319</v>
      </c>
      <c r="B81" s="19" t="s">
        <v>294</v>
      </c>
      <c r="C81">
        <v>41</v>
      </c>
      <c r="D81">
        <v>16</v>
      </c>
      <c r="G81" s="7">
        <f t="shared" si="2"/>
        <v>29.496402877697843</v>
      </c>
      <c r="J81" s="7">
        <f t="shared" si="3"/>
        <v>35.555555555555557</v>
      </c>
    </row>
    <row r="82" spans="1:10" x14ac:dyDescent="0.35">
      <c r="A82" t="s">
        <v>319</v>
      </c>
      <c r="B82" s="19" t="s">
        <v>204</v>
      </c>
      <c r="C82">
        <v>34</v>
      </c>
      <c r="D82">
        <v>13</v>
      </c>
      <c r="G82" s="7">
        <f t="shared" si="2"/>
        <v>24.46043165467626</v>
      </c>
      <c r="J82" s="7">
        <f t="shared" si="3"/>
        <v>28.888888888888886</v>
      </c>
    </row>
    <row r="83" spans="1:10" x14ac:dyDescent="0.35">
      <c r="A83" t="s">
        <v>319</v>
      </c>
      <c r="B83" s="19" t="s">
        <v>295</v>
      </c>
      <c r="C83">
        <v>28</v>
      </c>
      <c r="D83">
        <v>12</v>
      </c>
      <c r="G83" s="7">
        <f t="shared" si="2"/>
        <v>20.14388489208633</v>
      </c>
      <c r="J83" s="7">
        <f t="shared" si="3"/>
        <v>26.666666666666668</v>
      </c>
    </row>
    <row r="85" spans="1:10" x14ac:dyDescent="0.35">
      <c r="A85" t="s">
        <v>333</v>
      </c>
      <c r="B85" s="23" t="s">
        <v>108</v>
      </c>
      <c r="C85">
        <v>26</v>
      </c>
      <c r="D85">
        <v>14</v>
      </c>
      <c r="F85" s="19">
        <v>160</v>
      </c>
      <c r="G85" s="7">
        <f>C85/160*100</f>
        <v>16.25</v>
      </c>
      <c r="I85" s="19">
        <f>523-F85</f>
        <v>363</v>
      </c>
      <c r="J85" s="7">
        <f>D85/363*100</f>
        <v>3.8567493112947657</v>
      </c>
    </row>
    <row r="86" spans="1:10" x14ac:dyDescent="0.35">
      <c r="A86" t="s">
        <v>318</v>
      </c>
      <c r="B86" s="24" t="s">
        <v>221</v>
      </c>
      <c r="C86" s="16">
        <v>17</v>
      </c>
      <c r="D86">
        <v>0</v>
      </c>
      <c r="G86" s="7">
        <f t="shared" ref="G86:G102" si="4">C86/160*100</f>
        <v>10.625</v>
      </c>
      <c r="J86" s="7">
        <f t="shared" ref="J86:J102" si="5">D86/363*100</f>
        <v>0</v>
      </c>
    </row>
    <row r="87" spans="1:10" x14ac:dyDescent="0.35">
      <c r="A87" t="s">
        <v>318</v>
      </c>
      <c r="B87" s="24" t="s">
        <v>14</v>
      </c>
      <c r="C87" s="16">
        <v>63</v>
      </c>
      <c r="D87">
        <v>0</v>
      </c>
      <c r="G87" s="7">
        <f t="shared" si="4"/>
        <v>39.375</v>
      </c>
      <c r="J87" s="7">
        <f t="shared" si="5"/>
        <v>0</v>
      </c>
    </row>
    <row r="88" spans="1:10" x14ac:dyDescent="0.35">
      <c r="A88" t="s">
        <v>318</v>
      </c>
      <c r="B88" s="24" t="s">
        <v>3</v>
      </c>
      <c r="C88" s="16">
        <v>20</v>
      </c>
      <c r="D88">
        <v>0</v>
      </c>
      <c r="G88" s="7">
        <f t="shared" si="4"/>
        <v>12.5</v>
      </c>
      <c r="J88" s="7">
        <f t="shared" si="5"/>
        <v>0</v>
      </c>
    </row>
    <row r="89" spans="1:10" x14ac:dyDescent="0.35">
      <c r="A89" t="s">
        <v>318</v>
      </c>
      <c r="B89" s="24" t="s">
        <v>4</v>
      </c>
      <c r="C89" s="16">
        <v>38</v>
      </c>
      <c r="D89">
        <v>0</v>
      </c>
      <c r="G89" s="7">
        <f t="shared" si="4"/>
        <v>23.75</v>
      </c>
      <c r="J89" s="7">
        <f t="shared" si="5"/>
        <v>0</v>
      </c>
    </row>
    <row r="90" spans="1:10" x14ac:dyDescent="0.35">
      <c r="A90" t="s">
        <v>318</v>
      </c>
      <c r="B90" s="24" t="s">
        <v>6</v>
      </c>
      <c r="C90" s="18">
        <v>160</v>
      </c>
      <c r="D90">
        <v>0</v>
      </c>
      <c r="G90" s="7">
        <f t="shared" si="4"/>
        <v>100</v>
      </c>
      <c r="J90" s="7">
        <f t="shared" si="5"/>
        <v>0</v>
      </c>
    </row>
    <row r="91" spans="1:10" s="39" customFormat="1" x14ac:dyDescent="0.35">
      <c r="A91" s="39" t="s">
        <v>318</v>
      </c>
      <c r="B91" s="22" t="s">
        <v>17</v>
      </c>
      <c r="C91" s="39">
        <v>0</v>
      </c>
      <c r="D91" s="39">
        <v>66</v>
      </c>
      <c r="G91" s="40">
        <f t="shared" si="4"/>
        <v>0</v>
      </c>
      <c r="J91" s="40">
        <f t="shared" ref="J91" si="6">D91/363*100</f>
        <v>18.181818181818183</v>
      </c>
    </row>
    <row r="92" spans="1:10" x14ac:dyDescent="0.35">
      <c r="A92" t="s">
        <v>318</v>
      </c>
      <c r="B92" s="19" t="s">
        <v>109</v>
      </c>
      <c r="C92">
        <v>60</v>
      </c>
      <c r="D92">
        <v>136</v>
      </c>
      <c r="G92" s="7">
        <f>C92/160*100</f>
        <v>37.5</v>
      </c>
      <c r="J92" s="7">
        <f t="shared" si="5"/>
        <v>37.465564738292009</v>
      </c>
    </row>
    <row r="93" spans="1:10" x14ac:dyDescent="0.35">
      <c r="A93" t="s">
        <v>318</v>
      </c>
      <c r="B93" s="19" t="s">
        <v>222</v>
      </c>
      <c r="C93">
        <v>35</v>
      </c>
      <c r="D93">
        <v>76</v>
      </c>
      <c r="G93" s="7">
        <f t="shared" si="4"/>
        <v>21.875</v>
      </c>
      <c r="J93" s="7">
        <f t="shared" si="5"/>
        <v>20.9366391184573</v>
      </c>
    </row>
    <row r="94" spans="1:10" x14ac:dyDescent="0.35">
      <c r="A94" t="s">
        <v>318</v>
      </c>
      <c r="B94" s="19" t="s">
        <v>110</v>
      </c>
      <c r="C94">
        <v>61</v>
      </c>
      <c r="D94">
        <v>107</v>
      </c>
      <c r="G94" s="7">
        <f t="shared" si="4"/>
        <v>38.125</v>
      </c>
      <c r="J94" s="7">
        <f t="shared" si="5"/>
        <v>29.476584022038566</v>
      </c>
    </row>
    <row r="95" spans="1:10" x14ac:dyDescent="0.35">
      <c r="A95" t="s">
        <v>318</v>
      </c>
      <c r="B95" s="19" t="s">
        <v>111</v>
      </c>
      <c r="C95">
        <v>76</v>
      </c>
      <c r="D95">
        <v>134</v>
      </c>
      <c r="G95" s="7">
        <f t="shared" si="4"/>
        <v>47.5</v>
      </c>
      <c r="J95" s="7">
        <f t="shared" si="5"/>
        <v>36.914600550964188</v>
      </c>
    </row>
    <row r="96" spans="1:10" x14ac:dyDescent="0.35">
      <c r="A96" t="s">
        <v>318</v>
      </c>
      <c r="B96" s="19" t="s">
        <v>112</v>
      </c>
      <c r="C96">
        <v>61</v>
      </c>
      <c r="D96">
        <v>129</v>
      </c>
      <c r="G96" s="7">
        <f t="shared" si="4"/>
        <v>38.125</v>
      </c>
      <c r="J96" s="7">
        <f t="shared" si="5"/>
        <v>35.537190082644628</v>
      </c>
    </row>
    <row r="97" spans="1:10" x14ac:dyDescent="0.35">
      <c r="A97" t="s">
        <v>318</v>
      </c>
      <c r="B97" s="19" t="s">
        <v>223</v>
      </c>
      <c r="C97">
        <v>35</v>
      </c>
      <c r="D97">
        <v>78</v>
      </c>
      <c r="G97" s="7">
        <f t="shared" si="4"/>
        <v>21.875</v>
      </c>
      <c r="J97" s="7">
        <f t="shared" si="5"/>
        <v>21.487603305785125</v>
      </c>
    </row>
    <row r="98" spans="1:10" x14ac:dyDescent="0.35">
      <c r="A98" t="s">
        <v>318</v>
      </c>
      <c r="B98" s="19" t="s">
        <v>11</v>
      </c>
      <c r="C98">
        <v>53</v>
      </c>
      <c r="D98">
        <v>196</v>
      </c>
      <c r="G98" s="7">
        <f t="shared" si="4"/>
        <v>33.125</v>
      </c>
      <c r="J98" s="7">
        <f t="shared" si="5"/>
        <v>53.994490358126725</v>
      </c>
    </row>
    <row r="99" spans="1:10" x14ac:dyDescent="0.35">
      <c r="A99" t="s">
        <v>318</v>
      </c>
      <c r="B99" s="19" t="s">
        <v>107</v>
      </c>
      <c r="C99">
        <v>72</v>
      </c>
      <c r="D99">
        <v>168</v>
      </c>
      <c r="G99" s="7">
        <f t="shared" si="4"/>
        <v>45</v>
      </c>
      <c r="J99" s="7">
        <f t="shared" si="5"/>
        <v>46.280991735537192</v>
      </c>
    </row>
    <row r="100" spans="1:10" x14ac:dyDescent="0.35">
      <c r="A100" t="s">
        <v>318</v>
      </c>
      <c r="B100" s="19" t="s">
        <v>113</v>
      </c>
      <c r="C100">
        <v>51</v>
      </c>
      <c r="D100">
        <v>106</v>
      </c>
      <c r="G100" s="7">
        <f t="shared" si="4"/>
        <v>31.874999999999996</v>
      </c>
      <c r="J100" s="7">
        <f t="shared" si="5"/>
        <v>29.201101928374655</v>
      </c>
    </row>
    <row r="101" spans="1:10" x14ac:dyDescent="0.35">
      <c r="A101" t="s">
        <v>318</v>
      </c>
      <c r="B101" s="19" t="s">
        <v>224</v>
      </c>
      <c r="C101">
        <v>45</v>
      </c>
      <c r="D101">
        <v>99</v>
      </c>
      <c r="G101" s="7">
        <f t="shared" si="4"/>
        <v>28.125</v>
      </c>
      <c r="J101" s="7">
        <f t="shared" si="5"/>
        <v>27.27272727272727</v>
      </c>
    </row>
    <row r="102" spans="1:10" x14ac:dyDescent="0.35">
      <c r="A102" t="s">
        <v>318</v>
      </c>
      <c r="B102" s="19" t="s">
        <v>114</v>
      </c>
      <c r="C102">
        <v>53</v>
      </c>
      <c r="D102">
        <v>94</v>
      </c>
      <c r="G102" s="7">
        <f t="shared" si="4"/>
        <v>33.125</v>
      </c>
      <c r="J102" s="7">
        <f t="shared" si="5"/>
        <v>25.895316804407713</v>
      </c>
    </row>
    <row r="104" spans="1:10" x14ac:dyDescent="0.35">
      <c r="A104" t="s">
        <v>331</v>
      </c>
      <c r="B104" s="24" t="s">
        <v>3</v>
      </c>
      <c r="C104" s="16">
        <v>41</v>
      </c>
      <c r="D104">
        <v>0</v>
      </c>
      <c r="F104" s="19">
        <v>157</v>
      </c>
      <c r="G104" s="7">
        <f>C104/157*100</f>
        <v>26.114649681528661</v>
      </c>
      <c r="I104" s="19">
        <f>347-F104</f>
        <v>190</v>
      </c>
      <c r="J104" s="7">
        <f>D104/190*100</f>
        <v>0</v>
      </c>
    </row>
    <row r="105" spans="1:10" x14ac:dyDescent="0.35">
      <c r="A105" t="s">
        <v>317</v>
      </c>
      <c r="B105" s="24" t="s">
        <v>4</v>
      </c>
      <c r="C105" s="16">
        <v>30</v>
      </c>
      <c r="D105">
        <v>0</v>
      </c>
      <c r="G105" s="7">
        <f t="shared" ref="G105:G124" si="7">C105/157*100</f>
        <v>19.108280254777071</v>
      </c>
      <c r="J105" s="7">
        <f t="shared" ref="J105:J124" si="8">D105/190*100</f>
        <v>0</v>
      </c>
    </row>
    <row r="106" spans="1:10" x14ac:dyDescent="0.35">
      <c r="A106" t="s">
        <v>317</v>
      </c>
      <c r="B106" s="24" t="s">
        <v>5</v>
      </c>
      <c r="C106" s="16">
        <v>22</v>
      </c>
      <c r="D106">
        <v>0</v>
      </c>
      <c r="G106" s="7">
        <f t="shared" si="7"/>
        <v>14.012738853503185</v>
      </c>
      <c r="J106" s="7">
        <f t="shared" si="8"/>
        <v>0</v>
      </c>
    </row>
    <row r="107" spans="1:10" x14ac:dyDescent="0.35">
      <c r="A107" t="s">
        <v>317</v>
      </c>
      <c r="B107" s="24" t="s">
        <v>6</v>
      </c>
      <c r="C107" s="18">
        <v>157</v>
      </c>
      <c r="D107">
        <v>0</v>
      </c>
      <c r="G107" s="7">
        <f t="shared" si="7"/>
        <v>100</v>
      </c>
      <c r="J107" s="7">
        <f t="shared" si="8"/>
        <v>0</v>
      </c>
    </row>
    <row r="108" spans="1:10" x14ac:dyDescent="0.35">
      <c r="A108" t="s">
        <v>317</v>
      </c>
      <c r="B108" s="22" t="s">
        <v>7</v>
      </c>
      <c r="C108">
        <v>5</v>
      </c>
      <c r="D108">
        <v>33</v>
      </c>
      <c r="G108" s="7">
        <f t="shared" si="7"/>
        <v>3.1847133757961785</v>
      </c>
      <c r="J108" s="7">
        <f t="shared" si="8"/>
        <v>17.368421052631579</v>
      </c>
    </row>
    <row r="109" spans="1:10" x14ac:dyDescent="0.35">
      <c r="A109" t="s">
        <v>317</v>
      </c>
      <c r="B109" s="19" t="s">
        <v>9</v>
      </c>
      <c r="C109">
        <v>132</v>
      </c>
      <c r="D109">
        <v>140</v>
      </c>
      <c r="G109" s="7">
        <f t="shared" si="7"/>
        <v>84.076433121019107</v>
      </c>
      <c r="J109" s="7">
        <f t="shared" si="8"/>
        <v>73.68421052631578</v>
      </c>
    </row>
    <row r="110" spans="1:10" x14ac:dyDescent="0.35">
      <c r="A110" t="s">
        <v>317</v>
      </c>
      <c r="B110" s="19" t="s">
        <v>108</v>
      </c>
      <c r="C110">
        <v>50</v>
      </c>
      <c r="D110">
        <v>64</v>
      </c>
      <c r="G110" s="7">
        <f t="shared" si="7"/>
        <v>31.847133757961782</v>
      </c>
      <c r="J110" s="7">
        <f t="shared" si="8"/>
        <v>33.684210526315788</v>
      </c>
    </row>
    <row r="111" spans="1:10" x14ac:dyDescent="0.35">
      <c r="A111" t="s">
        <v>317</v>
      </c>
      <c r="B111" s="19" t="s">
        <v>8</v>
      </c>
      <c r="C111">
        <v>31</v>
      </c>
      <c r="D111">
        <v>54</v>
      </c>
      <c r="G111" s="7">
        <f t="shared" si="7"/>
        <v>19.745222929936308</v>
      </c>
      <c r="J111" s="7">
        <f t="shared" si="8"/>
        <v>28.421052631578945</v>
      </c>
    </row>
    <row r="112" spans="1:10" x14ac:dyDescent="0.35">
      <c r="A112" t="s">
        <v>317</v>
      </c>
      <c r="B112" s="19" t="s">
        <v>109</v>
      </c>
      <c r="C112">
        <v>35</v>
      </c>
      <c r="D112">
        <v>38</v>
      </c>
      <c r="G112" s="7">
        <f t="shared" si="7"/>
        <v>22.29299363057325</v>
      </c>
      <c r="J112" s="7">
        <f t="shared" si="8"/>
        <v>20</v>
      </c>
    </row>
    <row r="113" spans="1:16" x14ac:dyDescent="0.35">
      <c r="A113" t="s">
        <v>317</v>
      </c>
      <c r="B113" s="19" t="s">
        <v>215</v>
      </c>
      <c r="C113">
        <v>40</v>
      </c>
      <c r="D113">
        <v>50</v>
      </c>
      <c r="G113" s="7">
        <f t="shared" si="7"/>
        <v>25.477707006369428</v>
      </c>
      <c r="J113" s="7">
        <f t="shared" si="8"/>
        <v>26.315789473684209</v>
      </c>
    </row>
    <row r="114" spans="1:16" x14ac:dyDescent="0.35">
      <c r="A114" t="s">
        <v>317</v>
      </c>
      <c r="B114" s="19" t="s">
        <v>216</v>
      </c>
      <c r="C114">
        <v>37</v>
      </c>
      <c r="D114">
        <v>45</v>
      </c>
      <c r="G114" s="7">
        <f t="shared" si="7"/>
        <v>23.566878980891719</v>
      </c>
      <c r="J114" s="7">
        <f t="shared" si="8"/>
        <v>23.684210526315788</v>
      </c>
    </row>
    <row r="115" spans="1:16" x14ac:dyDescent="0.35">
      <c r="A115" t="s">
        <v>317</v>
      </c>
      <c r="B115" s="19" t="s">
        <v>111</v>
      </c>
      <c r="C115">
        <v>49</v>
      </c>
      <c r="D115">
        <v>40</v>
      </c>
      <c r="G115" s="7">
        <f t="shared" si="7"/>
        <v>31.210191082802545</v>
      </c>
      <c r="J115" s="7">
        <f t="shared" si="8"/>
        <v>21.052631578947366</v>
      </c>
      <c r="P115" s="37"/>
    </row>
    <row r="116" spans="1:16" x14ac:dyDescent="0.35">
      <c r="A116" t="s">
        <v>317</v>
      </c>
      <c r="B116" s="19" t="s">
        <v>217</v>
      </c>
      <c r="C116">
        <v>57</v>
      </c>
      <c r="D116">
        <v>52</v>
      </c>
      <c r="G116" s="7">
        <f t="shared" si="7"/>
        <v>36.30573248407643</v>
      </c>
      <c r="J116" s="7">
        <f t="shared" si="8"/>
        <v>27.368421052631582</v>
      </c>
    </row>
    <row r="117" spans="1:16" x14ac:dyDescent="0.35">
      <c r="A117" t="s">
        <v>317</v>
      </c>
      <c r="B117" s="19" t="s">
        <v>218</v>
      </c>
      <c r="C117">
        <v>43</v>
      </c>
      <c r="D117">
        <v>37</v>
      </c>
      <c r="G117" s="7">
        <f t="shared" si="7"/>
        <v>27.388535031847134</v>
      </c>
      <c r="J117" s="7">
        <f t="shared" si="8"/>
        <v>19.473684210526315</v>
      </c>
    </row>
    <row r="118" spans="1:16" x14ac:dyDescent="0.35">
      <c r="A118" t="s">
        <v>317</v>
      </c>
      <c r="B118" s="19" t="s">
        <v>10</v>
      </c>
      <c r="C118">
        <v>88</v>
      </c>
      <c r="D118">
        <v>70</v>
      </c>
      <c r="G118" s="7">
        <f t="shared" si="7"/>
        <v>56.050955414012741</v>
      </c>
      <c r="J118" s="7">
        <f t="shared" si="8"/>
        <v>36.84210526315789</v>
      </c>
    </row>
    <row r="119" spans="1:16" x14ac:dyDescent="0.35">
      <c r="A119" t="s">
        <v>317</v>
      </c>
      <c r="B119" s="19" t="s">
        <v>219</v>
      </c>
      <c r="C119">
        <v>39</v>
      </c>
      <c r="D119">
        <v>40</v>
      </c>
      <c r="G119" s="7">
        <f t="shared" si="7"/>
        <v>24.840764331210192</v>
      </c>
      <c r="J119" s="7">
        <f t="shared" si="8"/>
        <v>21.052631578947366</v>
      </c>
    </row>
    <row r="120" spans="1:16" x14ac:dyDescent="0.35">
      <c r="A120" t="s">
        <v>317</v>
      </c>
      <c r="B120" s="19" t="s">
        <v>220</v>
      </c>
      <c r="C120">
        <v>66</v>
      </c>
      <c r="D120">
        <v>69</v>
      </c>
      <c r="G120" s="7">
        <f t="shared" si="7"/>
        <v>42.038216560509554</v>
      </c>
      <c r="J120" s="7">
        <f t="shared" si="8"/>
        <v>36.315789473684212</v>
      </c>
    </row>
    <row r="121" spans="1:16" x14ac:dyDescent="0.35">
      <c r="A121" t="s">
        <v>317</v>
      </c>
      <c r="B121" s="19" t="s">
        <v>116</v>
      </c>
      <c r="C121">
        <v>51</v>
      </c>
      <c r="D121">
        <v>56</v>
      </c>
      <c r="G121" s="7">
        <f t="shared" si="7"/>
        <v>32.484076433121018</v>
      </c>
      <c r="J121" s="7">
        <f t="shared" si="8"/>
        <v>29.473684210526311</v>
      </c>
    </row>
    <row r="122" spans="1:16" x14ac:dyDescent="0.35">
      <c r="A122" t="s">
        <v>317</v>
      </c>
      <c r="B122" s="19" t="s">
        <v>106</v>
      </c>
      <c r="C122">
        <v>41</v>
      </c>
      <c r="D122">
        <v>59</v>
      </c>
      <c r="G122" s="7">
        <f t="shared" si="7"/>
        <v>26.114649681528661</v>
      </c>
      <c r="J122" s="7">
        <f t="shared" si="8"/>
        <v>31.05263157894737</v>
      </c>
    </row>
    <row r="123" spans="1:16" x14ac:dyDescent="0.35">
      <c r="A123" t="s">
        <v>317</v>
      </c>
      <c r="B123" s="19" t="s">
        <v>11</v>
      </c>
      <c r="C123">
        <v>93</v>
      </c>
      <c r="D123">
        <v>119</v>
      </c>
      <c r="G123" s="7">
        <f t="shared" si="7"/>
        <v>59.235668789808912</v>
      </c>
      <c r="J123" s="7">
        <f t="shared" si="8"/>
        <v>62.631578947368418</v>
      </c>
    </row>
    <row r="124" spans="1:16" x14ac:dyDescent="0.35">
      <c r="A124" t="s">
        <v>317</v>
      </c>
      <c r="B124" s="19" t="s">
        <v>107</v>
      </c>
      <c r="C124">
        <v>101</v>
      </c>
      <c r="D124">
        <v>108</v>
      </c>
      <c r="G124" s="7">
        <f t="shared" si="7"/>
        <v>64.331210191082803</v>
      </c>
      <c r="J124" s="7">
        <f t="shared" si="8"/>
        <v>56.84210526315789</v>
      </c>
    </row>
    <row r="125" spans="1:16" x14ac:dyDescent="0.35">
      <c r="B125" s="19"/>
      <c r="G125" s="7"/>
      <c r="J125" s="7"/>
    </row>
    <row r="126" spans="1:16" x14ac:dyDescent="0.35">
      <c r="A126" t="s">
        <v>332</v>
      </c>
      <c r="B126" s="23" t="s">
        <v>140</v>
      </c>
      <c r="C126">
        <v>7</v>
      </c>
      <c r="D126">
        <v>1</v>
      </c>
      <c r="F126" s="19">
        <v>62</v>
      </c>
      <c r="G126" s="7">
        <f>C126/62*100</f>
        <v>11.29032258064516</v>
      </c>
      <c r="I126" s="19">
        <f>121-F126</f>
        <v>59</v>
      </c>
      <c r="J126" s="7">
        <f>D126/59*100</f>
        <v>1.6949152542372881</v>
      </c>
    </row>
    <row r="127" spans="1:16" x14ac:dyDescent="0.35">
      <c r="A127" t="s">
        <v>320</v>
      </c>
      <c r="B127" s="24" t="s">
        <v>3</v>
      </c>
      <c r="C127" s="16">
        <v>14</v>
      </c>
      <c r="D127">
        <v>0</v>
      </c>
      <c r="G127" s="7">
        <f t="shared" ref="G127:G141" si="9">C127/62*100</f>
        <v>22.58064516129032</v>
      </c>
      <c r="J127" s="7">
        <f t="shared" ref="J127:J141" si="10">D127/59*100</f>
        <v>0</v>
      </c>
    </row>
    <row r="128" spans="1:16" x14ac:dyDescent="0.35">
      <c r="A128" t="s">
        <v>320</v>
      </c>
      <c r="B128" s="24" t="s">
        <v>4</v>
      </c>
      <c r="C128" s="16">
        <v>15</v>
      </c>
      <c r="D128">
        <v>0</v>
      </c>
      <c r="G128" s="7">
        <f t="shared" si="9"/>
        <v>24.193548387096776</v>
      </c>
      <c r="J128" s="7">
        <f t="shared" si="10"/>
        <v>0</v>
      </c>
    </row>
    <row r="129" spans="1:10" x14ac:dyDescent="0.35">
      <c r="A129" t="s">
        <v>320</v>
      </c>
      <c r="B129" s="24" t="s">
        <v>5</v>
      </c>
      <c r="C129" s="16">
        <v>11</v>
      </c>
      <c r="D129">
        <v>0</v>
      </c>
      <c r="G129" s="7">
        <f t="shared" si="9"/>
        <v>17.741935483870968</v>
      </c>
      <c r="J129" s="7">
        <f t="shared" si="10"/>
        <v>0</v>
      </c>
    </row>
    <row r="130" spans="1:10" x14ac:dyDescent="0.35">
      <c r="A130" t="s">
        <v>320</v>
      </c>
      <c r="B130" s="24" t="s">
        <v>6</v>
      </c>
      <c r="C130" s="18">
        <v>62</v>
      </c>
      <c r="D130">
        <v>0</v>
      </c>
      <c r="G130" s="7">
        <f t="shared" si="9"/>
        <v>100</v>
      </c>
      <c r="J130" s="7">
        <f t="shared" si="10"/>
        <v>0</v>
      </c>
    </row>
    <row r="131" spans="1:10" x14ac:dyDescent="0.35">
      <c r="A131" t="s">
        <v>320</v>
      </c>
      <c r="B131" s="22" t="s">
        <v>296</v>
      </c>
      <c r="C131">
        <v>1</v>
      </c>
      <c r="D131">
        <v>6</v>
      </c>
      <c r="G131" s="7">
        <f t="shared" si="9"/>
        <v>1.6129032258064515</v>
      </c>
      <c r="J131" s="7">
        <f t="shared" si="10"/>
        <v>10.16949152542373</v>
      </c>
    </row>
    <row r="132" spans="1:10" x14ac:dyDescent="0.35">
      <c r="A132" t="s">
        <v>320</v>
      </c>
      <c r="B132" s="22" t="s">
        <v>297</v>
      </c>
      <c r="C132">
        <v>3</v>
      </c>
      <c r="D132">
        <v>12</v>
      </c>
      <c r="G132" s="7">
        <f t="shared" si="9"/>
        <v>4.838709677419355</v>
      </c>
      <c r="J132" s="7">
        <f t="shared" si="10"/>
        <v>20.33898305084746</v>
      </c>
    </row>
    <row r="133" spans="1:10" x14ac:dyDescent="0.35">
      <c r="A133" t="s">
        <v>320</v>
      </c>
      <c r="B133" s="22" t="s">
        <v>298</v>
      </c>
      <c r="C133">
        <v>1</v>
      </c>
      <c r="D133">
        <v>6</v>
      </c>
      <c r="G133" s="7">
        <f t="shared" si="9"/>
        <v>1.6129032258064515</v>
      </c>
      <c r="J133" s="7">
        <f t="shared" si="10"/>
        <v>10.16949152542373</v>
      </c>
    </row>
    <row r="134" spans="1:10" x14ac:dyDescent="0.35">
      <c r="A134" t="s">
        <v>320</v>
      </c>
      <c r="B134" s="19" t="s">
        <v>9</v>
      </c>
      <c r="C134">
        <v>54</v>
      </c>
      <c r="D134">
        <v>51</v>
      </c>
      <c r="G134" s="7">
        <f t="shared" si="9"/>
        <v>87.096774193548384</v>
      </c>
      <c r="J134" s="7">
        <f t="shared" si="10"/>
        <v>86.440677966101703</v>
      </c>
    </row>
    <row r="135" spans="1:10" x14ac:dyDescent="0.35">
      <c r="A135" t="s">
        <v>320</v>
      </c>
      <c r="B135" s="19" t="s">
        <v>215</v>
      </c>
      <c r="C135">
        <v>11</v>
      </c>
      <c r="D135">
        <v>16</v>
      </c>
      <c r="G135" s="7">
        <f t="shared" si="9"/>
        <v>17.741935483870968</v>
      </c>
      <c r="J135" s="7">
        <f t="shared" si="10"/>
        <v>27.118644067796609</v>
      </c>
    </row>
    <row r="136" spans="1:10" x14ac:dyDescent="0.35">
      <c r="A136" t="s">
        <v>320</v>
      </c>
      <c r="B136" s="19" t="s">
        <v>217</v>
      </c>
      <c r="C136">
        <v>14</v>
      </c>
      <c r="D136">
        <v>18</v>
      </c>
      <c r="G136" s="7">
        <f t="shared" si="9"/>
        <v>22.58064516129032</v>
      </c>
      <c r="J136" s="7">
        <f t="shared" si="10"/>
        <v>30.508474576271187</v>
      </c>
    </row>
    <row r="137" spans="1:10" x14ac:dyDescent="0.35">
      <c r="A137" t="s">
        <v>320</v>
      </c>
      <c r="B137" s="19" t="s">
        <v>10</v>
      </c>
      <c r="C137">
        <v>19</v>
      </c>
      <c r="D137">
        <v>18</v>
      </c>
      <c r="G137" s="7">
        <f t="shared" si="9"/>
        <v>30.64516129032258</v>
      </c>
      <c r="J137" s="7">
        <f t="shared" si="10"/>
        <v>30.508474576271187</v>
      </c>
    </row>
    <row r="138" spans="1:10" x14ac:dyDescent="0.35">
      <c r="A138" t="s">
        <v>320</v>
      </c>
      <c r="B138" s="19" t="s">
        <v>220</v>
      </c>
      <c r="C138">
        <v>17</v>
      </c>
      <c r="D138">
        <v>14</v>
      </c>
      <c r="G138" s="7">
        <f t="shared" si="9"/>
        <v>27.419354838709676</v>
      </c>
      <c r="J138" s="7">
        <f t="shared" si="10"/>
        <v>23.728813559322035</v>
      </c>
    </row>
    <row r="139" spans="1:10" x14ac:dyDescent="0.35">
      <c r="A139" t="s">
        <v>320</v>
      </c>
      <c r="B139" s="19" t="s">
        <v>116</v>
      </c>
      <c r="C139">
        <v>12</v>
      </c>
      <c r="D139">
        <v>13</v>
      </c>
      <c r="G139" s="7">
        <f t="shared" si="9"/>
        <v>19.35483870967742</v>
      </c>
      <c r="J139" s="7">
        <f t="shared" si="10"/>
        <v>22.033898305084744</v>
      </c>
    </row>
    <row r="140" spans="1:10" x14ac:dyDescent="0.35">
      <c r="A140" t="s">
        <v>320</v>
      </c>
      <c r="B140" s="19" t="s">
        <v>11</v>
      </c>
      <c r="C140">
        <v>44</v>
      </c>
      <c r="D140">
        <v>43</v>
      </c>
      <c r="G140" s="7">
        <f t="shared" si="9"/>
        <v>70.967741935483872</v>
      </c>
      <c r="J140" s="7">
        <f t="shared" si="10"/>
        <v>72.881355932203391</v>
      </c>
    </row>
    <row r="141" spans="1:10" x14ac:dyDescent="0.35">
      <c r="A141" t="s">
        <v>320</v>
      </c>
      <c r="B141" s="19" t="s">
        <v>107</v>
      </c>
      <c r="C141">
        <v>28</v>
      </c>
      <c r="D141">
        <v>27</v>
      </c>
      <c r="G141" s="7">
        <f t="shared" si="9"/>
        <v>45.161290322580641</v>
      </c>
      <c r="J141" s="7">
        <f t="shared" si="10"/>
        <v>45.762711864406782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88DC9-5ADA-8E4E-83FE-8CD77A01BF3A}">
  <dimension ref="A1:K30"/>
  <sheetViews>
    <sheetView topLeftCell="B1" zoomScale="110" zoomScaleNormal="110" workbookViewId="0">
      <selection activeCell="M12" sqref="M12"/>
    </sheetView>
  </sheetViews>
  <sheetFormatPr defaultColWidth="10.90625" defaultRowHeight="14.5" x14ac:dyDescent="0.35"/>
  <sheetData>
    <row r="1" spans="1:11" ht="72.5" x14ac:dyDescent="0.35">
      <c r="A1" s="30" t="s">
        <v>380</v>
      </c>
      <c r="B1" s="30" t="s">
        <v>105</v>
      </c>
      <c r="C1" s="30" t="s">
        <v>381</v>
      </c>
      <c r="E1" s="2" t="s">
        <v>364</v>
      </c>
      <c r="F1" s="2" t="s">
        <v>105</v>
      </c>
      <c r="G1" s="2" t="s">
        <v>365</v>
      </c>
      <c r="I1" s="2" t="s">
        <v>348</v>
      </c>
      <c r="J1" s="2" t="s">
        <v>105</v>
      </c>
      <c r="K1" s="2" t="s">
        <v>353</v>
      </c>
    </row>
    <row r="2" spans="1:11" x14ac:dyDescent="0.35">
      <c r="A2" s="31" t="s">
        <v>346</v>
      </c>
      <c r="B2" s="32">
        <v>62</v>
      </c>
      <c r="C2" s="33"/>
      <c r="E2" s="5" t="s">
        <v>346</v>
      </c>
      <c r="F2" s="19">
        <v>148</v>
      </c>
      <c r="G2" s="4"/>
      <c r="I2" s="5" t="s">
        <v>346</v>
      </c>
      <c r="J2" s="28">
        <v>446</v>
      </c>
      <c r="K2" s="4"/>
    </row>
    <row r="3" spans="1:11" x14ac:dyDescent="0.35">
      <c r="A3" s="29" t="s">
        <v>22</v>
      </c>
      <c r="B3" s="29">
        <v>15</v>
      </c>
      <c r="C3" s="34">
        <v>24</v>
      </c>
      <c r="E3" t="s">
        <v>23</v>
      </c>
      <c r="F3">
        <v>36</v>
      </c>
      <c r="G3" s="14">
        <f>F3/148*100</f>
        <v>24.324324324324326</v>
      </c>
      <c r="I3" t="s">
        <v>21</v>
      </c>
      <c r="J3">
        <v>112</v>
      </c>
      <c r="K3" s="14">
        <f>J3/446*100</f>
        <v>25.112107623318387</v>
      </c>
    </row>
    <row r="4" spans="1:11" x14ac:dyDescent="0.35">
      <c r="A4" s="29" t="s">
        <v>21</v>
      </c>
      <c r="B4" s="29">
        <v>14</v>
      </c>
      <c r="C4" s="34">
        <v>23</v>
      </c>
      <c r="E4" t="s">
        <v>21</v>
      </c>
      <c r="F4">
        <v>31</v>
      </c>
      <c r="G4" s="14">
        <f t="shared" ref="G4:G19" si="0">F4/148*100</f>
        <v>20.945945945945947</v>
      </c>
      <c r="I4" t="s">
        <v>22</v>
      </c>
      <c r="J4">
        <v>92</v>
      </c>
      <c r="K4" s="14">
        <f t="shared" ref="K4:K30" si="1">J4/446*100</f>
        <v>20.627802690582961</v>
      </c>
    </row>
    <row r="5" spans="1:11" x14ac:dyDescent="0.35">
      <c r="A5" s="29" t="s">
        <v>23</v>
      </c>
      <c r="B5" s="29">
        <v>11</v>
      </c>
      <c r="C5" s="34">
        <v>18</v>
      </c>
      <c r="E5" t="s">
        <v>22</v>
      </c>
      <c r="F5">
        <v>27</v>
      </c>
      <c r="G5" s="14">
        <f t="shared" si="0"/>
        <v>18.243243243243242</v>
      </c>
      <c r="I5" t="s">
        <v>23</v>
      </c>
      <c r="J5">
        <v>76</v>
      </c>
      <c r="K5" s="14">
        <f t="shared" si="1"/>
        <v>17.040358744394617</v>
      </c>
    </row>
    <row r="6" spans="1:11" x14ac:dyDescent="0.35">
      <c r="A6" s="29" t="s">
        <v>25</v>
      </c>
      <c r="B6" s="29">
        <v>4</v>
      </c>
      <c r="C6" s="34">
        <v>6</v>
      </c>
      <c r="E6" t="s">
        <v>24</v>
      </c>
      <c r="F6">
        <v>10</v>
      </c>
      <c r="G6" s="14">
        <f t="shared" si="0"/>
        <v>6.756756756756757</v>
      </c>
      <c r="I6" t="s">
        <v>25</v>
      </c>
      <c r="J6">
        <v>29</v>
      </c>
      <c r="K6" s="14">
        <f t="shared" si="1"/>
        <v>6.5022421524663674</v>
      </c>
    </row>
    <row r="7" spans="1:11" x14ac:dyDescent="0.35">
      <c r="A7" s="29" t="s">
        <v>24</v>
      </c>
      <c r="B7" s="29">
        <v>4</v>
      </c>
      <c r="C7" s="34">
        <v>6</v>
      </c>
      <c r="E7" t="s">
        <v>25</v>
      </c>
      <c r="F7">
        <v>9</v>
      </c>
      <c r="G7" s="14">
        <f t="shared" si="0"/>
        <v>6.0810810810810816</v>
      </c>
      <c r="I7" t="s">
        <v>27</v>
      </c>
      <c r="J7">
        <v>29</v>
      </c>
      <c r="K7" s="14">
        <f t="shared" si="1"/>
        <v>6.5022421524663674</v>
      </c>
    </row>
    <row r="8" spans="1:11" x14ac:dyDescent="0.35">
      <c r="A8" s="29" t="s">
        <v>27</v>
      </c>
      <c r="B8" s="29">
        <v>3</v>
      </c>
      <c r="C8" s="34">
        <v>5</v>
      </c>
      <c r="E8" t="s">
        <v>26</v>
      </c>
      <c r="F8">
        <v>8</v>
      </c>
      <c r="G8" s="14">
        <f t="shared" si="0"/>
        <v>5.4054054054054053</v>
      </c>
      <c r="I8" t="s">
        <v>26</v>
      </c>
      <c r="J8">
        <v>27</v>
      </c>
      <c r="K8" s="14">
        <f t="shared" si="1"/>
        <v>6.0538116591928253</v>
      </c>
    </row>
    <row r="9" spans="1:11" x14ac:dyDescent="0.35">
      <c r="A9" s="29" t="s">
        <v>299</v>
      </c>
      <c r="B9" s="29">
        <v>1</v>
      </c>
      <c r="C9" s="34">
        <v>2</v>
      </c>
      <c r="E9" t="s">
        <v>27</v>
      </c>
      <c r="F9">
        <v>7</v>
      </c>
      <c r="G9" s="14">
        <f t="shared" si="0"/>
        <v>4.7297297297297298</v>
      </c>
      <c r="I9" t="s">
        <v>24</v>
      </c>
      <c r="J9">
        <v>22</v>
      </c>
      <c r="K9" s="14">
        <f t="shared" si="1"/>
        <v>4.9327354260089686</v>
      </c>
    </row>
    <row r="10" spans="1:11" x14ac:dyDescent="0.35">
      <c r="A10" s="29" t="s">
        <v>29</v>
      </c>
      <c r="B10" s="29">
        <v>1</v>
      </c>
      <c r="C10" s="34">
        <v>2</v>
      </c>
      <c r="E10" t="s">
        <v>35</v>
      </c>
      <c r="F10">
        <v>4</v>
      </c>
      <c r="G10" s="14">
        <f t="shared" si="0"/>
        <v>2.7027027027027026</v>
      </c>
      <c r="I10" t="s">
        <v>33</v>
      </c>
      <c r="J10">
        <v>9</v>
      </c>
      <c r="K10" s="14">
        <f t="shared" si="1"/>
        <v>2.0179372197309418</v>
      </c>
    </row>
    <row r="11" spans="1:11" x14ac:dyDescent="0.35">
      <c r="A11" s="29" t="s">
        <v>36</v>
      </c>
      <c r="B11" s="29">
        <v>1</v>
      </c>
      <c r="C11" s="34">
        <v>2</v>
      </c>
      <c r="E11" t="s">
        <v>32</v>
      </c>
      <c r="F11">
        <v>3</v>
      </c>
      <c r="G11" s="14">
        <f t="shared" si="0"/>
        <v>2.0270270270270272</v>
      </c>
      <c r="I11" t="s">
        <v>28</v>
      </c>
      <c r="J11">
        <v>9</v>
      </c>
      <c r="K11" s="14">
        <f t="shared" si="1"/>
        <v>2.0179372197309418</v>
      </c>
    </row>
    <row r="12" spans="1:11" x14ac:dyDescent="0.35">
      <c r="A12" s="29" t="s">
        <v>26</v>
      </c>
      <c r="B12" s="29">
        <v>1</v>
      </c>
      <c r="C12" s="34">
        <v>2</v>
      </c>
      <c r="E12" t="s">
        <v>28</v>
      </c>
      <c r="F12">
        <v>3</v>
      </c>
      <c r="G12" s="14">
        <f t="shared" si="0"/>
        <v>2.0270270270270272</v>
      </c>
      <c r="I12" t="s">
        <v>34</v>
      </c>
      <c r="J12">
        <v>7</v>
      </c>
      <c r="K12" s="14">
        <f t="shared" si="1"/>
        <v>1.5695067264573992</v>
      </c>
    </row>
    <row r="13" spans="1:11" x14ac:dyDescent="0.35">
      <c r="A13" s="29" t="s">
        <v>47</v>
      </c>
      <c r="B13" s="29">
        <v>1</v>
      </c>
      <c r="C13" s="34">
        <v>2</v>
      </c>
      <c r="E13" t="s">
        <v>38</v>
      </c>
      <c r="F13">
        <v>2</v>
      </c>
      <c r="G13" s="14">
        <f t="shared" si="0"/>
        <v>1.3513513513513513</v>
      </c>
      <c r="I13" t="s">
        <v>35</v>
      </c>
      <c r="J13">
        <v>6</v>
      </c>
      <c r="K13" s="14">
        <f t="shared" si="1"/>
        <v>1.3452914798206279</v>
      </c>
    </row>
    <row r="14" spans="1:11" x14ac:dyDescent="0.35">
      <c r="A14" s="29" t="s">
        <v>32</v>
      </c>
      <c r="B14" s="29">
        <v>1</v>
      </c>
      <c r="C14" s="34">
        <v>2</v>
      </c>
      <c r="E14" t="s">
        <v>33</v>
      </c>
      <c r="F14">
        <v>2</v>
      </c>
      <c r="G14" s="14">
        <f t="shared" si="0"/>
        <v>1.3513513513513513</v>
      </c>
      <c r="I14" t="s">
        <v>32</v>
      </c>
      <c r="J14">
        <v>5</v>
      </c>
      <c r="K14" s="14">
        <f t="shared" si="1"/>
        <v>1.1210762331838564</v>
      </c>
    </row>
    <row r="15" spans="1:11" x14ac:dyDescent="0.35">
      <c r="A15" s="29" t="s">
        <v>303</v>
      </c>
      <c r="B15" s="29">
        <v>1</v>
      </c>
      <c r="C15" s="34">
        <v>2</v>
      </c>
      <c r="E15" t="s">
        <v>31</v>
      </c>
      <c r="F15">
        <v>2</v>
      </c>
      <c r="G15" s="14">
        <f t="shared" si="0"/>
        <v>1.3513513513513513</v>
      </c>
      <c r="I15" t="s">
        <v>31</v>
      </c>
      <c r="J15">
        <v>4</v>
      </c>
      <c r="K15" s="14">
        <f t="shared" si="1"/>
        <v>0.89686098654708524</v>
      </c>
    </row>
    <row r="16" spans="1:11" x14ac:dyDescent="0.35">
      <c r="A16" s="29" t="s">
        <v>65</v>
      </c>
      <c r="B16" s="29">
        <v>1</v>
      </c>
      <c r="C16" s="34">
        <v>2</v>
      </c>
      <c r="E16" t="s">
        <v>29</v>
      </c>
      <c r="F16">
        <v>1</v>
      </c>
      <c r="G16" s="14">
        <f t="shared" si="0"/>
        <v>0.67567567567567566</v>
      </c>
      <c r="I16" t="s">
        <v>38</v>
      </c>
      <c r="J16">
        <v>3</v>
      </c>
      <c r="K16" s="14">
        <f t="shared" si="1"/>
        <v>0.67264573991031396</v>
      </c>
    </row>
    <row r="17" spans="1:11" x14ac:dyDescent="0.35">
      <c r="A17" s="29" t="s">
        <v>28</v>
      </c>
      <c r="B17" s="29">
        <v>1</v>
      </c>
      <c r="C17" s="34">
        <v>2</v>
      </c>
      <c r="E17" t="s">
        <v>48</v>
      </c>
      <c r="F17">
        <v>1</v>
      </c>
      <c r="G17" s="14">
        <f t="shared" si="0"/>
        <v>0.67567567567567566</v>
      </c>
      <c r="I17" t="s">
        <v>29</v>
      </c>
      <c r="J17">
        <v>2</v>
      </c>
      <c r="K17" s="14">
        <f t="shared" si="1"/>
        <v>0.44843049327354262</v>
      </c>
    </row>
    <row r="18" spans="1:11" x14ac:dyDescent="0.35">
      <c r="A18" s="29" t="s">
        <v>34</v>
      </c>
      <c r="B18" s="29">
        <v>1</v>
      </c>
      <c r="C18" s="34">
        <v>2</v>
      </c>
      <c r="E18" t="s">
        <v>30</v>
      </c>
      <c r="F18">
        <v>1</v>
      </c>
      <c r="G18" s="14">
        <f t="shared" si="0"/>
        <v>0.67567567567567566</v>
      </c>
      <c r="I18" t="s">
        <v>37</v>
      </c>
      <c r="J18">
        <v>2</v>
      </c>
      <c r="K18" s="14">
        <f t="shared" si="1"/>
        <v>0.44843049327354262</v>
      </c>
    </row>
    <row r="19" spans="1:11" x14ac:dyDescent="0.35">
      <c r="A19" s="29" t="s">
        <v>306</v>
      </c>
      <c r="B19" s="29">
        <v>1</v>
      </c>
      <c r="C19" s="34">
        <v>2</v>
      </c>
      <c r="E19" t="s">
        <v>34</v>
      </c>
      <c r="F19">
        <v>1</v>
      </c>
      <c r="G19" s="14">
        <f t="shared" si="0"/>
        <v>0.67567567567567566</v>
      </c>
      <c r="I19" t="s">
        <v>67</v>
      </c>
      <c r="J19">
        <v>1</v>
      </c>
      <c r="K19" s="14">
        <f t="shared" si="1"/>
        <v>0.22421524663677131</v>
      </c>
    </row>
    <row r="20" spans="1:11" x14ac:dyDescent="0.35">
      <c r="I20" t="s">
        <v>99</v>
      </c>
      <c r="J20">
        <v>1</v>
      </c>
      <c r="K20" s="14">
        <f t="shared" si="1"/>
        <v>0.22421524663677131</v>
      </c>
    </row>
    <row r="21" spans="1:11" x14ac:dyDescent="0.35">
      <c r="I21" t="s">
        <v>100</v>
      </c>
      <c r="J21">
        <v>1</v>
      </c>
      <c r="K21" s="14">
        <f t="shared" si="1"/>
        <v>0.22421524663677131</v>
      </c>
    </row>
    <row r="22" spans="1:11" x14ac:dyDescent="0.35">
      <c r="I22" t="s">
        <v>39</v>
      </c>
      <c r="J22">
        <v>1</v>
      </c>
      <c r="K22" s="14">
        <f t="shared" si="1"/>
        <v>0.22421524663677131</v>
      </c>
    </row>
    <row r="23" spans="1:11" x14ac:dyDescent="0.35">
      <c r="I23" t="s">
        <v>101</v>
      </c>
      <c r="J23">
        <v>1</v>
      </c>
      <c r="K23" s="14">
        <f t="shared" si="1"/>
        <v>0.22421524663677131</v>
      </c>
    </row>
    <row r="24" spans="1:11" x14ac:dyDescent="0.35">
      <c r="I24" t="s">
        <v>48</v>
      </c>
      <c r="J24">
        <v>1</v>
      </c>
      <c r="K24" s="14">
        <f t="shared" si="1"/>
        <v>0.22421524663677131</v>
      </c>
    </row>
    <row r="25" spans="1:11" x14ac:dyDescent="0.35">
      <c r="I25" t="s">
        <v>102</v>
      </c>
      <c r="J25">
        <v>1</v>
      </c>
      <c r="K25" s="14">
        <f t="shared" si="1"/>
        <v>0.22421524663677131</v>
      </c>
    </row>
    <row r="26" spans="1:11" x14ac:dyDescent="0.35">
      <c r="I26" t="s">
        <v>51</v>
      </c>
      <c r="J26">
        <v>1</v>
      </c>
      <c r="K26" s="14">
        <f t="shared" si="1"/>
        <v>0.22421524663677131</v>
      </c>
    </row>
    <row r="27" spans="1:11" x14ac:dyDescent="0.35">
      <c r="I27" t="s">
        <v>103</v>
      </c>
      <c r="J27">
        <v>1</v>
      </c>
      <c r="K27" s="14">
        <f t="shared" si="1"/>
        <v>0.22421524663677131</v>
      </c>
    </row>
    <row r="28" spans="1:11" x14ac:dyDescent="0.35">
      <c r="I28" t="s">
        <v>41</v>
      </c>
      <c r="J28">
        <v>1</v>
      </c>
      <c r="K28" s="14">
        <f t="shared" si="1"/>
        <v>0.22421524663677131</v>
      </c>
    </row>
    <row r="29" spans="1:11" x14ac:dyDescent="0.35">
      <c r="I29" t="s">
        <v>104</v>
      </c>
      <c r="J29">
        <v>1</v>
      </c>
      <c r="K29" s="14">
        <f t="shared" si="1"/>
        <v>0.22421524663677131</v>
      </c>
    </row>
    <row r="30" spans="1:11" x14ac:dyDescent="0.35">
      <c r="I30" t="s">
        <v>30</v>
      </c>
      <c r="J30">
        <v>1</v>
      </c>
      <c r="K30" s="14">
        <f t="shared" si="1"/>
        <v>0.22421524663677131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63C36-2E7B-E44C-84E3-D97DC20C484C}">
  <dimension ref="A1:I33"/>
  <sheetViews>
    <sheetView zoomScale="110" zoomScaleNormal="110" workbookViewId="0">
      <selection activeCell="A4" sqref="A4"/>
    </sheetView>
  </sheetViews>
  <sheetFormatPr defaultColWidth="10.90625" defaultRowHeight="14.5" x14ac:dyDescent="0.35"/>
  <sheetData>
    <row r="1" spans="1:9" ht="72.5" x14ac:dyDescent="0.35">
      <c r="A1" s="2" t="s">
        <v>382</v>
      </c>
      <c r="C1" s="2" t="s">
        <v>366</v>
      </c>
      <c r="D1" s="2" t="s">
        <v>105</v>
      </c>
      <c r="E1" s="35" t="s">
        <v>367</v>
      </c>
      <c r="G1" s="2" t="s">
        <v>349</v>
      </c>
      <c r="H1" s="2" t="s">
        <v>105</v>
      </c>
      <c r="I1" s="2" t="s">
        <v>351</v>
      </c>
    </row>
    <row r="2" spans="1:9" x14ac:dyDescent="0.35">
      <c r="A2" t="s">
        <v>379</v>
      </c>
      <c r="C2" s="5" t="s">
        <v>346</v>
      </c>
      <c r="D2" s="19">
        <v>534</v>
      </c>
      <c r="E2" s="4"/>
      <c r="G2" s="5" t="s">
        <v>346</v>
      </c>
      <c r="H2" s="28">
        <v>892</v>
      </c>
      <c r="I2" s="4"/>
    </row>
    <row r="3" spans="1:9" x14ac:dyDescent="0.35">
      <c r="C3" t="s">
        <v>21</v>
      </c>
      <c r="D3">
        <v>154</v>
      </c>
      <c r="E3" s="14">
        <f>D3/534*100</f>
        <v>28.838951310861422</v>
      </c>
      <c r="G3" t="s">
        <v>21</v>
      </c>
      <c r="H3">
        <v>266</v>
      </c>
      <c r="I3" s="14">
        <f>H3/892*100</f>
        <v>29.820627802690581</v>
      </c>
    </row>
    <row r="4" spans="1:9" x14ac:dyDescent="0.35">
      <c r="C4" t="s">
        <v>22</v>
      </c>
      <c r="D4">
        <v>109</v>
      </c>
      <c r="E4" s="14">
        <f t="shared" ref="E4:E33" si="0">D4/534*100</f>
        <v>20.411985018726593</v>
      </c>
      <c r="G4" t="s">
        <v>22</v>
      </c>
      <c r="H4">
        <v>203</v>
      </c>
      <c r="I4" s="14">
        <f t="shared" ref="I4:I29" si="1">H4/892*100</f>
        <v>22.757847533632287</v>
      </c>
    </row>
    <row r="5" spans="1:9" x14ac:dyDescent="0.35">
      <c r="C5" t="s">
        <v>23</v>
      </c>
      <c r="D5">
        <v>98</v>
      </c>
      <c r="E5" s="14">
        <f t="shared" si="0"/>
        <v>18.352059925093634</v>
      </c>
      <c r="G5" t="s">
        <v>23</v>
      </c>
      <c r="H5">
        <v>150</v>
      </c>
      <c r="I5" s="14">
        <f t="shared" si="1"/>
        <v>16.816143497757849</v>
      </c>
    </row>
    <row r="6" spans="1:9" x14ac:dyDescent="0.35">
      <c r="C6" t="s">
        <v>24</v>
      </c>
      <c r="D6">
        <v>43</v>
      </c>
      <c r="E6" s="14">
        <f t="shared" si="0"/>
        <v>8.0524344569288395</v>
      </c>
      <c r="G6" t="s">
        <v>24</v>
      </c>
      <c r="H6">
        <v>74</v>
      </c>
      <c r="I6" s="14">
        <f t="shared" si="1"/>
        <v>8.2959641255605376</v>
      </c>
    </row>
    <row r="7" spans="1:9" x14ac:dyDescent="0.35">
      <c r="C7" t="s">
        <v>25</v>
      </c>
      <c r="D7">
        <v>26</v>
      </c>
      <c r="E7" s="14">
        <f t="shared" si="0"/>
        <v>4.868913857677903</v>
      </c>
      <c r="G7" t="s">
        <v>26</v>
      </c>
      <c r="H7">
        <v>39</v>
      </c>
      <c r="I7" s="14">
        <f t="shared" si="1"/>
        <v>4.3721973094170403</v>
      </c>
    </row>
    <row r="8" spans="1:9" x14ac:dyDescent="0.35">
      <c r="C8" t="s">
        <v>26</v>
      </c>
      <c r="D8">
        <v>23</v>
      </c>
      <c r="E8" s="14">
        <f t="shared" si="0"/>
        <v>4.3071161048689142</v>
      </c>
      <c r="G8" t="s">
        <v>25</v>
      </c>
      <c r="H8">
        <v>31</v>
      </c>
      <c r="I8" s="14">
        <f t="shared" si="1"/>
        <v>3.4753363228699556</v>
      </c>
    </row>
    <row r="9" spans="1:9" x14ac:dyDescent="0.35">
      <c r="C9" t="s">
        <v>27</v>
      </c>
      <c r="D9">
        <v>18</v>
      </c>
      <c r="E9" s="14">
        <f t="shared" si="0"/>
        <v>3.3707865168539324</v>
      </c>
      <c r="G9" t="s">
        <v>27</v>
      </c>
      <c r="H9">
        <v>31</v>
      </c>
      <c r="I9" s="14">
        <f t="shared" si="1"/>
        <v>3.4753363228699556</v>
      </c>
    </row>
    <row r="10" spans="1:9" x14ac:dyDescent="0.35">
      <c r="C10" t="s">
        <v>28</v>
      </c>
      <c r="D10">
        <v>8</v>
      </c>
      <c r="E10" s="14">
        <f t="shared" si="0"/>
        <v>1.4981273408239701</v>
      </c>
      <c r="G10" t="s">
        <v>28</v>
      </c>
      <c r="H10">
        <v>19</v>
      </c>
      <c r="I10" s="14">
        <f t="shared" si="1"/>
        <v>2.1300448430493271</v>
      </c>
    </row>
    <row r="11" spans="1:9" x14ac:dyDescent="0.35">
      <c r="C11" t="s">
        <v>30</v>
      </c>
      <c r="D11">
        <v>8</v>
      </c>
      <c r="E11" s="14">
        <f t="shared" si="0"/>
        <v>1.4981273408239701</v>
      </c>
      <c r="G11" t="s">
        <v>29</v>
      </c>
      <c r="H11">
        <v>15</v>
      </c>
      <c r="I11" s="14">
        <f t="shared" si="1"/>
        <v>1.6816143497757847</v>
      </c>
    </row>
    <row r="12" spans="1:9" x14ac:dyDescent="0.35">
      <c r="C12" t="s">
        <v>29</v>
      </c>
      <c r="D12">
        <v>6</v>
      </c>
      <c r="E12" s="14">
        <f t="shared" si="0"/>
        <v>1.1235955056179776</v>
      </c>
      <c r="G12" t="s">
        <v>33</v>
      </c>
      <c r="H12">
        <v>12</v>
      </c>
      <c r="I12" s="14">
        <f t="shared" si="1"/>
        <v>1.3452914798206279</v>
      </c>
    </row>
    <row r="13" spans="1:9" x14ac:dyDescent="0.35">
      <c r="C13" t="s">
        <v>33</v>
      </c>
      <c r="D13">
        <v>6</v>
      </c>
      <c r="E13" s="14">
        <f t="shared" si="0"/>
        <v>1.1235955056179776</v>
      </c>
      <c r="G13" t="s">
        <v>34</v>
      </c>
      <c r="H13">
        <v>10</v>
      </c>
      <c r="I13" s="14">
        <f t="shared" si="1"/>
        <v>1.1210762331838564</v>
      </c>
    </row>
    <row r="14" spans="1:9" x14ac:dyDescent="0.35">
      <c r="C14" t="s">
        <v>32</v>
      </c>
      <c r="D14">
        <v>6</v>
      </c>
      <c r="E14" s="14">
        <f t="shared" si="0"/>
        <v>1.1235955056179776</v>
      </c>
      <c r="G14" t="s">
        <v>32</v>
      </c>
      <c r="H14">
        <v>9</v>
      </c>
      <c r="I14" s="14">
        <f t="shared" si="1"/>
        <v>1.0089686098654709</v>
      </c>
    </row>
    <row r="15" spans="1:9" x14ac:dyDescent="0.35">
      <c r="C15" t="s">
        <v>34</v>
      </c>
      <c r="D15">
        <v>4</v>
      </c>
      <c r="E15" s="14">
        <f t="shared" si="0"/>
        <v>0.74906367041198507</v>
      </c>
      <c r="G15" t="s">
        <v>36</v>
      </c>
      <c r="H15">
        <v>5</v>
      </c>
      <c r="I15" s="14">
        <f t="shared" si="1"/>
        <v>0.5605381165919282</v>
      </c>
    </row>
    <row r="16" spans="1:9" x14ac:dyDescent="0.35">
      <c r="C16" t="s">
        <v>66</v>
      </c>
      <c r="D16">
        <v>3</v>
      </c>
      <c r="E16" s="14">
        <f t="shared" si="0"/>
        <v>0.5617977528089888</v>
      </c>
      <c r="G16" t="s">
        <v>30</v>
      </c>
      <c r="H16">
        <v>5</v>
      </c>
      <c r="I16" s="14">
        <f t="shared" si="1"/>
        <v>0.5605381165919282</v>
      </c>
    </row>
    <row r="17" spans="3:9" x14ac:dyDescent="0.35">
      <c r="C17" t="s">
        <v>31</v>
      </c>
      <c r="D17">
        <v>3</v>
      </c>
      <c r="E17" s="14">
        <f t="shared" si="0"/>
        <v>0.5617977528089888</v>
      </c>
      <c r="G17" t="s">
        <v>35</v>
      </c>
      <c r="H17">
        <v>5</v>
      </c>
      <c r="I17" s="14">
        <f t="shared" si="1"/>
        <v>0.5605381165919282</v>
      </c>
    </row>
    <row r="18" spans="3:9" x14ac:dyDescent="0.35">
      <c r="C18" t="s">
        <v>37</v>
      </c>
      <c r="D18">
        <v>2</v>
      </c>
      <c r="E18" s="14">
        <f t="shared" si="0"/>
        <v>0.37453183520599254</v>
      </c>
      <c r="G18" t="s">
        <v>31</v>
      </c>
      <c r="H18">
        <v>4</v>
      </c>
      <c r="I18" s="14">
        <f t="shared" si="1"/>
        <v>0.44843049327354262</v>
      </c>
    </row>
    <row r="19" spans="3:9" x14ac:dyDescent="0.35">
      <c r="C19" t="s">
        <v>41</v>
      </c>
      <c r="D19">
        <v>2</v>
      </c>
      <c r="E19" s="14">
        <f t="shared" si="0"/>
        <v>0.37453183520599254</v>
      </c>
      <c r="G19" t="s">
        <v>65</v>
      </c>
      <c r="H19">
        <v>4</v>
      </c>
      <c r="I19" s="14">
        <f t="shared" si="1"/>
        <v>0.44843049327354262</v>
      </c>
    </row>
    <row r="20" spans="3:9" x14ac:dyDescent="0.35">
      <c r="C20" t="s">
        <v>35</v>
      </c>
      <c r="D20">
        <v>2</v>
      </c>
      <c r="E20" s="14">
        <f t="shared" si="0"/>
        <v>0.37453183520599254</v>
      </c>
      <c r="G20" t="s">
        <v>66</v>
      </c>
      <c r="H20">
        <v>1</v>
      </c>
      <c r="I20" s="14">
        <f t="shared" si="1"/>
        <v>0.11210762331838565</v>
      </c>
    </row>
    <row r="21" spans="3:9" x14ac:dyDescent="0.35">
      <c r="C21" t="s">
        <v>43</v>
      </c>
      <c r="D21">
        <v>1</v>
      </c>
      <c r="E21" s="14">
        <f t="shared" si="0"/>
        <v>0.18726591760299627</v>
      </c>
      <c r="G21" t="s">
        <v>67</v>
      </c>
      <c r="H21">
        <v>1</v>
      </c>
      <c r="I21" s="14">
        <f t="shared" si="1"/>
        <v>0.11210762331838565</v>
      </c>
    </row>
    <row r="22" spans="3:9" x14ac:dyDescent="0.35">
      <c r="C22" t="s">
        <v>210</v>
      </c>
      <c r="D22">
        <v>1</v>
      </c>
      <c r="E22" s="14">
        <f t="shared" si="0"/>
        <v>0.18726591760299627</v>
      </c>
      <c r="G22" t="s">
        <v>40</v>
      </c>
      <c r="H22">
        <v>1</v>
      </c>
      <c r="I22" s="14">
        <f t="shared" si="1"/>
        <v>0.11210762331838565</v>
      </c>
    </row>
    <row r="23" spans="3:9" x14ac:dyDescent="0.35">
      <c r="C23" t="s">
        <v>36</v>
      </c>
      <c r="D23">
        <v>1</v>
      </c>
      <c r="E23" s="14">
        <f t="shared" si="0"/>
        <v>0.18726591760299627</v>
      </c>
      <c r="G23" t="s">
        <v>68</v>
      </c>
      <c r="H23">
        <v>1</v>
      </c>
      <c r="I23" s="14">
        <f t="shared" si="1"/>
        <v>0.11210762331838565</v>
      </c>
    </row>
    <row r="24" spans="3:9" x14ac:dyDescent="0.35">
      <c r="C24" t="s">
        <v>211</v>
      </c>
      <c r="D24">
        <v>1</v>
      </c>
      <c r="E24" s="14">
        <f t="shared" si="0"/>
        <v>0.18726591760299627</v>
      </c>
      <c r="G24" t="s">
        <v>69</v>
      </c>
      <c r="H24">
        <v>1</v>
      </c>
      <c r="I24" s="14">
        <f t="shared" si="1"/>
        <v>0.11210762331838565</v>
      </c>
    </row>
    <row r="25" spans="3:9" x14ac:dyDescent="0.35">
      <c r="C25" t="s">
        <v>40</v>
      </c>
      <c r="D25">
        <v>1</v>
      </c>
      <c r="E25" s="14">
        <f t="shared" si="0"/>
        <v>0.18726591760299627</v>
      </c>
      <c r="G25" t="s">
        <v>70</v>
      </c>
      <c r="H25">
        <v>1</v>
      </c>
      <c r="I25" s="14">
        <f t="shared" si="1"/>
        <v>0.11210762331838565</v>
      </c>
    </row>
    <row r="26" spans="3:9" x14ac:dyDescent="0.35">
      <c r="C26" t="s">
        <v>51</v>
      </c>
      <c r="D26">
        <v>1</v>
      </c>
      <c r="E26" s="14">
        <f t="shared" si="0"/>
        <v>0.18726591760299627</v>
      </c>
      <c r="G26" t="s">
        <v>71</v>
      </c>
      <c r="H26">
        <v>1</v>
      </c>
      <c r="I26" s="14">
        <f t="shared" si="1"/>
        <v>0.11210762331838565</v>
      </c>
    </row>
    <row r="27" spans="3:9" x14ac:dyDescent="0.35">
      <c r="C27" t="s">
        <v>212</v>
      </c>
      <c r="D27">
        <v>1</v>
      </c>
      <c r="E27" s="14">
        <f t="shared" si="0"/>
        <v>0.18726591760299627</v>
      </c>
      <c r="G27" t="s">
        <v>72</v>
      </c>
      <c r="H27">
        <v>1</v>
      </c>
      <c r="I27" s="14">
        <f t="shared" si="1"/>
        <v>0.11210762331838565</v>
      </c>
    </row>
    <row r="28" spans="3:9" x14ac:dyDescent="0.35">
      <c r="C28" t="s">
        <v>213</v>
      </c>
      <c r="D28">
        <v>1</v>
      </c>
      <c r="E28" s="14">
        <f t="shared" si="0"/>
        <v>0.18726591760299627</v>
      </c>
      <c r="G28" t="s">
        <v>73</v>
      </c>
      <c r="H28">
        <v>1</v>
      </c>
      <c r="I28" s="14">
        <f t="shared" si="1"/>
        <v>0.11210762331838565</v>
      </c>
    </row>
    <row r="29" spans="3:9" x14ac:dyDescent="0.35">
      <c r="C29" t="s">
        <v>65</v>
      </c>
      <c r="D29">
        <v>1</v>
      </c>
      <c r="E29" s="14">
        <f t="shared" si="0"/>
        <v>0.18726591760299627</v>
      </c>
      <c r="G29" t="s">
        <v>74</v>
      </c>
      <c r="H29">
        <v>1</v>
      </c>
      <c r="I29" s="14">
        <f t="shared" si="1"/>
        <v>0.11210762331838565</v>
      </c>
    </row>
    <row r="30" spans="3:9" x14ac:dyDescent="0.35">
      <c r="C30" t="s">
        <v>58</v>
      </c>
      <c r="D30">
        <v>1</v>
      </c>
      <c r="E30" s="14">
        <f t="shared" si="0"/>
        <v>0.18726591760299627</v>
      </c>
    </row>
    <row r="31" spans="3:9" x14ac:dyDescent="0.35">
      <c r="C31" t="s">
        <v>60</v>
      </c>
      <c r="D31">
        <v>1</v>
      </c>
      <c r="E31" s="14">
        <f t="shared" si="0"/>
        <v>0.18726591760299627</v>
      </c>
    </row>
    <row r="32" spans="3:9" x14ac:dyDescent="0.35">
      <c r="C32" t="s">
        <v>62</v>
      </c>
      <c r="D32">
        <v>1</v>
      </c>
      <c r="E32" s="14">
        <f t="shared" si="0"/>
        <v>0.18726591760299627</v>
      </c>
    </row>
    <row r="33" spans="3:5" x14ac:dyDescent="0.35">
      <c r="C33" t="s">
        <v>214</v>
      </c>
      <c r="D33">
        <v>1</v>
      </c>
      <c r="E33" s="14">
        <f t="shared" si="0"/>
        <v>0.18726591760299627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2F0CE-6331-6248-B5EF-464AB5E6B7E3}">
  <dimension ref="A1:J143"/>
  <sheetViews>
    <sheetView topLeftCell="A3" zoomScale="120" zoomScaleNormal="120" workbookViewId="0">
      <selection activeCell="J13" sqref="J13"/>
    </sheetView>
  </sheetViews>
  <sheetFormatPr defaultColWidth="10.90625" defaultRowHeight="14.5" x14ac:dyDescent="0.35"/>
  <cols>
    <col min="1" max="1" width="35.81640625" customWidth="1"/>
    <col min="2" max="2" width="16" customWidth="1"/>
    <col min="3" max="3" width="7.81640625" customWidth="1"/>
    <col min="4" max="4" width="8" customWidth="1"/>
    <col min="5" max="5" width="6.6328125" customWidth="1"/>
    <col min="6" max="6" width="9" customWidth="1"/>
    <col min="7" max="7" width="8.36328125" customWidth="1"/>
    <col min="8" max="8" width="6.453125" customWidth="1"/>
    <col min="9" max="9" width="9.1796875" customWidth="1"/>
    <col min="10" max="10" width="8" customWidth="1"/>
  </cols>
  <sheetData>
    <row r="1" spans="1:10" ht="87" x14ac:dyDescent="0.35">
      <c r="A1" s="10" t="s">
        <v>0</v>
      </c>
      <c r="B1" s="10" t="s">
        <v>1</v>
      </c>
      <c r="C1" s="10" t="s">
        <v>342</v>
      </c>
      <c r="D1" s="10" t="s">
        <v>343</v>
      </c>
      <c r="E1" s="10"/>
      <c r="F1" s="10" t="s">
        <v>340</v>
      </c>
      <c r="G1" s="10" t="s">
        <v>344</v>
      </c>
      <c r="H1" s="11"/>
      <c r="I1" s="10" t="s">
        <v>341</v>
      </c>
      <c r="J1" s="10" t="s">
        <v>345</v>
      </c>
    </row>
    <row r="2" spans="1:10" x14ac:dyDescent="0.35">
      <c r="A2" t="s">
        <v>339</v>
      </c>
      <c r="B2" s="24" t="s">
        <v>3</v>
      </c>
      <c r="C2" s="16">
        <v>277</v>
      </c>
      <c r="D2">
        <v>0</v>
      </c>
      <c r="F2" s="19">
        <v>683</v>
      </c>
      <c r="G2" s="7">
        <f>C2/683*100</f>
        <v>40.556368960468518</v>
      </c>
      <c r="I2" s="19">
        <f>766-683</f>
        <v>83</v>
      </c>
      <c r="J2" s="7">
        <f>D2/83*100</f>
        <v>0</v>
      </c>
    </row>
    <row r="3" spans="1:10" x14ac:dyDescent="0.35">
      <c r="A3" t="s">
        <v>323</v>
      </c>
      <c r="B3" s="24" t="s">
        <v>19</v>
      </c>
      <c r="C3" s="16">
        <v>112</v>
      </c>
      <c r="D3">
        <v>0</v>
      </c>
      <c r="G3" s="7">
        <f t="shared" ref="G3:G8" si="0">C3/683*100</f>
        <v>16.398243045387993</v>
      </c>
      <c r="J3" s="7">
        <f t="shared" ref="J3:J8" si="1">D3/83*100</f>
        <v>0</v>
      </c>
    </row>
    <row r="4" spans="1:10" x14ac:dyDescent="0.35">
      <c r="A4" t="s">
        <v>323</v>
      </c>
      <c r="B4" s="24" t="s">
        <v>4</v>
      </c>
      <c r="C4" s="16">
        <v>227</v>
      </c>
      <c r="D4">
        <v>0</v>
      </c>
      <c r="G4" s="7">
        <f t="shared" si="0"/>
        <v>33.235724743777453</v>
      </c>
      <c r="J4" s="7">
        <f t="shared" si="1"/>
        <v>0</v>
      </c>
    </row>
    <row r="5" spans="1:10" x14ac:dyDescent="0.35">
      <c r="A5" t="s">
        <v>323</v>
      </c>
      <c r="B5" s="24" t="s">
        <v>6</v>
      </c>
      <c r="C5" s="18">
        <v>683</v>
      </c>
      <c r="D5">
        <v>0</v>
      </c>
      <c r="G5" s="7">
        <f t="shared" si="0"/>
        <v>100</v>
      </c>
      <c r="J5" s="7">
        <f t="shared" si="1"/>
        <v>0</v>
      </c>
    </row>
    <row r="6" spans="1:10" x14ac:dyDescent="0.35">
      <c r="A6" t="s">
        <v>323</v>
      </c>
      <c r="B6" s="22" t="s">
        <v>115</v>
      </c>
      <c r="C6">
        <v>13</v>
      </c>
      <c r="D6">
        <v>14</v>
      </c>
      <c r="G6" s="7">
        <f t="shared" si="0"/>
        <v>1.9033674963396781</v>
      </c>
      <c r="J6" s="7">
        <f t="shared" si="1"/>
        <v>16.867469879518072</v>
      </c>
    </row>
    <row r="7" spans="1:10" x14ac:dyDescent="0.35">
      <c r="A7" t="s">
        <v>323</v>
      </c>
      <c r="B7" s="19" t="s">
        <v>116</v>
      </c>
      <c r="C7">
        <v>149</v>
      </c>
      <c r="D7">
        <v>7</v>
      </c>
      <c r="G7" s="7">
        <f t="shared" si="0"/>
        <v>21.815519765739385</v>
      </c>
      <c r="J7" s="7">
        <f t="shared" si="1"/>
        <v>8.4337349397590362</v>
      </c>
    </row>
    <row r="8" spans="1:10" x14ac:dyDescent="0.35">
      <c r="A8" t="s">
        <v>323</v>
      </c>
      <c r="B8" s="19" t="s">
        <v>11</v>
      </c>
      <c r="C8">
        <v>410</v>
      </c>
      <c r="D8">
        <v>23</v>
      </c>
      <c r="G8" s="7">
        <f t="shared" si="0"/>
        <v>60.029282576866763</v>
      </c>
      <c r="J8" s="7">
        <f t="shared" si="1"/>
        <v>27.710843373493976</v>
      </c>
    </row>
    <row r="10" spans="1:10" x14ac:dyDescent="0.35">
      <c r="A10" t="s">
        <v>338</v>
      </c>
      <c r="B10" s="23" t="s">
        <v>108</v>
      </c>
      <c r="C10">
        <v>47</v>
      </c>
      <c r="D10">
        <v>25</v>
      </c>
      <c r="F10" s="19">
        <v>283</v>
      </c>
      <c r="G10" s="7">
        <f>C10/283*100</f>
        <v>16.607773851590103</v>
      </c>
      <c r="I10" s="19">
        <f>890-F10</f>
        <v>607</v>
      </c>
      <c r="J10" s="7">
        <f>D10/607*100</f>
        <v>4.1186161449752881</v>
      </c>
    </row>
    <row r="11" spans="1:10" x14ac:dyDescent="0.35">
      <c r="A11" t="s">
        <v>322</v>
      </c>
      <c r="B11" s="24" t="s">
        <v>14</v>
      </c>
      <c r="C11" s="16">
        <v>124</v>
      </c>
      <c r="D11">
        <v>0</v>
      </c>
      <c r="G11" s="7">
        <f t="shared" ref="G11:G23" si="2">C11/283*100</f>
        <v>43.816254416961129</v>
      </c>
      <c r="J11" s="7">
        <f t="shared" ref="J11:J23" si="3">D11/607*100</f>
        <v>0</v>
      </c>
    </row>
    <row r="12" spans="1:10" x14ac:dyDescent="0.35">
      <c r="A12" t="s">
        <v>322</v>
      </c>
      <c r="B12" s="24" t="s">
        <v>3</v>
      </c>
      <c r="C12" s="16">
        <v>32</v>
      </c>
      <c r="D12">
        <v>0</v>
      </c>
      <c r="G12" s="7">
        <f t="shared" si="2"/>
        <v>11.307420494699647</v>
      </c>
      <c r="J12" s="7">
        <f t="shared" si="3"/>
        <v>0</v>
      </c>
    </row>
    <row r="13" spans="1:10" x14ac:dyDescent="0.35">
      <c r="A13" t="s">
        <v>322</v>
      </c>
      <c r="B13" s="24" t="s">
        <v>4</v>
      </c>
      <c r="C13" s="16">
        <v>51</v>
      </c>
      <c r="D13">
        <v>0</v>
      </c>
      <c r="G13" s="7">
        <f t="shared" si="2"/>
        <v>18.021201413427562</v>
      </c>
      <c r="J13" s="7">
        <f t="shared" si="3"/>
        <v>0</v>
      </c>
    </row>
    <row r="14" spans="1:10" x14ac:dyDescent="0.35">
      <c r="A14" t="s">
        <v>322</v>
      </c>
      <c r="B14" s="24" t="s">
        <v>6</v>
      </c>
      <c r="C14" s="18">
        <v>283</v>
      </c>
      <c r="D14">
        <v>0</v>
      </c>
      <c r="G14" s="7">
        <f t="shared" si="2"/>
        <v>100</v>
      </c>
      <c r="J14" s="7">
        <f t="shared" si="3"/>
        <v>0</v>
      </c>
    </row>
    <row r="15" spans="1:10" x14ac:dyDescent="0.35">
      <c r="A15" t="s">
        <v>322</v>
      </c>
      <c r="B15" s="22" t="s">
        <v>17</v>
      </c>
      <c r="C15">
        <v>1</v>
      </c>
      <c r="D15">
        <v>129</v>
      </c>
      <c r="G15" s="7">
        <f t="shared" si="2"/>
        <v>0.35335689045936397</v>
      </c>
      <c r="J15" s="7">
        <f t="shared" si="3"/>
        <v>21.252059308072489</v>
      </c>
    </row>
    <row r="16" spans="1:10" x14ac:dyDescent="0.35">
      <c r="A16" t="s">
        <v>322</v>
      </c>
      <c r="B16" s="19" t="s">
        <v>109</v>
      </c>
      <c r="C16">
        <v>89</v>
      </c>
      <c r="D16">
        <v>161</v>
      </c>
      <c r="G16" s="7">
        <f t="shared" si="2"/>
        <v>31.448763250883395</v>
      </c>
      <c r="J16" s="7">
        <f t="shared" si="3"/>
        <v>26.523887973640857</v>
      </c>
    </row>
    <row r="17" spans="1:10" x14ac:dyDescent="0.35">
      <c r="A17" t="s">
        <v>322</v>
      </c>
      <c r="B17" s="19" t="s">
        <v>110</v>
      </c>
      <c r="C17">
        <v>99</v>
      </c>
      <c r="D17">
        <v>139</v>
      </c>
      <c r="G17" s="7">
        <f t="shared" si="2"/>
        <v>34.982332155477032</v>
      </c>
      <c r="J17" s="7">
        <f t="shared" si="3"/>
        <v>22.899505766062603</v>
      </c>
    </row>
    <row r="18" spans="1:10" x14ac:dyDescent="0.35">
      <c r="A18" t="s">
        <v>322</v>
      </c>
      <c r="B18" s="19" t="s">
        <v>111</v>
      </c>
      <c r="C18">
        <v>105</v>
      </c>
      <c r="D18">
        <v>175</v>
      </c>
      <c r="G18" s="7">
        <f t="shared" si="2"/>
        <v>37.102473498233216</v>
      </c>
      <c r="J18" s="7">
        <f t="shared" si="3"/>
        <v>28.83031301482702</v>
      </c>
    </row>
    <row r="19" spans="1:10" x14ac:dyDescent="0.35">
      <c r="A19" t="s">
        <v>322</v>
      </c>
      <c r="B19" s="19" t="s">
        <v>112</v>
      </c>
      <c r="C19">
        <v>89</v>
      </c>
      <c r="D19">
        <v>150</v>
      </c>
      <c r="G19" s="7">
        <f t="shared" si="2"/>
        <v>31.448763250883395</v>
      </c>
      <c r="J19" s="7">
        <f t="shared" si="3"/>
        <v>24.711696869851728</v>
      </c>
    </row>
    <row r="20" spans="1:10" x14ac:dyDescent="0.35">
      <c r="A20" t="s">
        <v>322</v>
      </c>
      <c r="B20" s="19" t="s">
        <v>11</v>
      </c>
      <c r="C20">
        <v>100</v>
      </c>
      <c r="D20">
        <v>290</v>
      </c>
      <c r="G20" s="7">
        <f t="shared" si="2"/>
        <v>35.335689045936398</v>
      </c>
      <c r="J20" s="7">
        <f t="shared" si="3"/>
        <v>47.775947281713343</v>
      </c>
    </row>
    <row r="21" spans="1:10" x14ac:dyDescent="0.35">
      <c r="A21" t="s">
        <v>322</v>
      </c>
      <c r="B21" s="19" t="s">
        <v>107</v>
      </c>
      <c r="C21">
        <v>110</v>
      </c>
      <c r="D21">
        <v>205</v>
      </c>
      <c r="G21" s="7">
        <f t="shared" si="2"/>
        <v>38.869257950530034</v>
      </c>
      <c r="J21" s="7">
        <f t="shared" si="3"/>
        <v>33.772652388797361</v>
      </c>
    </row>
    <row r="22" spans="1:10" x14ac:dyDescent="0.35">
      <c r="A22" t="s">
        <v>322</v>
      </c>
      <c r="B22" s="19" t="s">
        <v>113</v>
      </c>
      <c r="C22">
        <v>74</v>
      </c>
      <c r="D22">
        <v>121</v>
      </c>
      <c r="G22" s="7">
        <f t="shared" si="2"/>
        <v>26.148409893992934</v>
      </c>
      <c r="J22" s="7">
        <f t="shared" si="3"/>
        <v>19.934102141680395</v>
      </c>
    </row>
    <row r="23" spans="1:10" x14ac:dyDescent="0.35">
      <c r="A23" t="s">
        <v>322</v>
      </c>
      <c r="B23" s="19" t="s">
        <v>114</v>
      </c>
      <c r="C23">
        <v>81</v>
      </c>
      <c r="D23">
        <v>122</v>
      </c>
      <c r="G23" s="7">
        <f t="shared" si="2"/>
        <v>28.621908127208478</v>
      </c>
      <c r="J23" s="7">
        <f t="shared" si="3"/>
        <v>20.098846787479406</v>
      </c>
    </row>
    <row r="25" spans="1:10" x14ac:dyDescent="0.35">
      <c r="A25" t="s">
        <v>335</v>
      </c>
      <c r="B25" s="23" t="s">
        <v>377</v>
      </c>
      <c r="C25">
        <v>5</v>
      </c>
      <c r="D25">
        <v>2</v>
      </c>
      <c r="F25" s="19">
        <v>50</v>
      </c>
      <c r="G25" s="7">
        <f>C25/50*100</f>
        <v>10</v>
      </c>
      <c r="I25" s="19">
        <f>132-F25</f>
        <v>82</v>
      </c>
      <c r="J25" s="7">
        <f>D25/82*100</f>
        <v>2.4390243902439024</v>
      </c>
    </row>
    <row r="26" spans="1:10" x14ac:dyDescent="0.35">
      <c r="A26" t="s">
        <v>324</v>
      </c>
      <c r="B26" s="24" t="s">
        <v>117</v>
      </c>
      <c r="C26" s="16">
        <v>5</v>
      </c>
      <c r="D26">
        <v>0</v>
      </c>
      <c r="G26" s="7">
        <f t="shared" ref="G26:G89" si="4">C26/50*100</f>
        <v>10</v>
      </c>
      <c r="J26" s="7">
        <f t="shared" ref="J26:J89" si="5">D26/82*100</f>
        <v>0</v>
      </c>
    </row>
    <row r="27" spans="1:10" x14ac:dyDescent="0.35">
      <c r="A27" t="s">
        <v>324</v>
      </c>
      <c r="B27" s="24" t="s">
        <v>3</v>
      </c>
      <c r="C27" s="16">
        <v>17</v>
      </c>
      <c r="D27">
        <v>0</v>
      </c>
      <c r="G27" s="7">
        <f t="shared" si="4"/>
        <v>34</v>
      </c>
      <c r="J27" s="7">
        <f t="shared" si="5"/>
        <v>0</v>
      </c>
    </row>
    <row r="28" spans="1:10" x14ac:dyDescent="0.35">
      <c r="A28" t="s">
        <v>324</v>
      </c>
      <c r="B28" s="24" t="s">
        <v>4</v>
      </c>
      <c r="C28" s="16">
        <v>12</v>
      </c>
      <c r="D28">
        <v>0</v>
      </c>
      <c r="G28" s="7">
        <f t="shared" si="4"/>
        <v>24</v>
      </c>
      <c r="J28" s="7">
        <f t="shared" si="5"/>
        <v>0</v>
      </c>
    </row>
    <row r="29" spans="1:10" x14ac:dyDescent="0.35">
      <c r="A29" t="s">
        <v>324</v>
      </c>
      <c r="B29" s="24" t="s">
        <v>5</v>
      </c>
      <c r="C29" s="16">
        <v>5</v>
      </c>
      <c r="D29">
        <v>0</v>
      </c>
      <c r="G29" s="7">
        <f t="shared" si="4"/>
        <v>10</v>
      </c>
      <c r="J29" s="7">
        <f t="shared" si="5"/>
        <v>0</v>
      </c>
    </row>
    <row r="30" spans="1:10" x14ac:dyDescent="0.35">
      <c r="A30" t="s">
        <v>324</v>
      </c>
      <c r="B30" s="24" t="s">
        <v>6</v>
      </c>
      <c r="C30" s="18">
        <v>50</v>
      </c>
      <c r="D30">
        <v>0</v>
      </c>
      <c r="G30" s="7">
        <f t="shared" si="4"/>
        <v>100</v>
      </c>
      <c r="J30" s="7">
        <f t="shared" si="5"/>
        <v>0</v>
      </c>
    </row>
    <row r="31" spans="1:10" x14ac:dyDescent="0.35">
      <c r="A31" t="s">
        <v>324</v>
      </c>
      <c r="B31" s="23" t="s">
        <v>118</v>
      </c>
      <c r="C31">
        <v>6</v>
      </c>
      <c r="D31">
        <v>2</v>
      </c>
      <c r="G31" s="7">
        <f t="shared" si="4"/>
        <v>12</v>
      </c>
      <c r="J31" s="7">
        <f t="shared" si="5"/>
        <v>2.4390243902439024</v>
      </c>
    </row>
    <row r="32" spans="1:10" x14ac:dyDescent="0.35">
      <c r="A32" t="s">
        <v>324</v>
      </c>
      <c r="B32" s="23" t="s">
        <v>119</v>
      </c>
      <c r="C32">
        <v>5</v>
      </c>
      <c r="D32">
        <v>2</v>
      </c>
      <c r="G32" s="7">
        <f t="shared" si="4"/>
        <v>10</v>
      </c>
      <c r="J32" s="7">
        <f t="shared" si="5"/>
        <v>2.4390243902439024</v>
      </c>
    </row>
    <row r="33" spans="1:10" x14ac:dyDescent="0.35">
      <c r="A33" t="s">
        <v>324</v>
      </c>
      <c r="B33" s="23" t="s">
        <v>120</v>
      </c>
      <c r="C33">
        <v>5</v>
      </c>
      <c r="D33">
        <v>2</v>
      </c>
      <c r="G33" s="7">
        <f t="shared" si="4"/>
        <v>10</v>
      </c>
      <c r="J33" s="7">
        <f t="shared" si="5"/>
        <v>2.4390243902439024</v>
      </c>
    </row>
    <row r="34" spans="1:10" x14ac:dyDescent="0.35">
      <c r="A34" t="s">
        <v>324</v>
      </c>
      <c r="B34" s="22" t="s">
        <v>121</v>
      </c>
      <c r="C34">
        <v>1</v>
      </c>
      <c r="D34">
        <v>9</v>
      </c>
      <c r="G34" s="7">
        <f t="shared" si="4"/>
        <v>2</v>
      </c>
      <c r="J34" s="7">
        <f t="shared" si="5"/>
        <v>10.975609756097562</v>
      </c>
    </row>
    <row r="35" spans="1:10" x14ac:dyDescent="0.35">
      <c r="A35" t="s">
        <v>324</v>
      </c>
      <c r="B35" s="22" t="s">
        <v>122</v>
      </c>
      <c r="C35">
        <v>0</v>
      </c>
      <c r="D35">
        <v>15</v>
      </c>
      <c r="G35" s="7">
        <f t="shared" si="4"/>
        <v>0</v>
      </c>
      <c r="J35" s="7">
        <f t="shared" si="5"/>
        <v>18.292682926829269</v>
      </c>
    </row>
    <row r="36" spans="1:10" x14ac:dyDescent="0.35">
      <c r="A36" t="s">
        <v>324</v>
      </c>
      <c r="B36" s="22" t="s">
        <v>123</v>
      </c>
      <c r="C36">
        <v>2</v>
      </c>
      <c r="D36">
        <v>20</v>
      </c>
      <c r="G36" s="7">
        <f t="shared" si="4"/>
        <v>4</v>
      </c>
      <c r="J36" s="7">
        <f t="shared" si="5"/>
        <v>24.390243902439025</v>
      </c>
    </row>
    <row r="37" spans="1:10" x14ac:dyDescent="0.35">
      <c r="A37" t="s">
        <v>324</v>
      </c>
      <c r="B37" s="22" t="s">
        <v>124</v>
      </c>
      <c r="C37">
        <v>1</v>
      </c>
      <c r="D37">
        <v>10</v>
      </c>
      <c r="G37" s="7">
        <f t="shared" si="4"/>
        <v>2</v>
      </c>
      <c r="J37" s="7">
        <f t="shared" si="5"/>
        <v>12.195121951219512</v>
      </c>
    </row>
    <row r="38" spans="1:10" x14ac:dyDescent="0.35">
      <c r="A38" t="s">
        <v>324</v>
      </c>
      <c r="B38" s="22" t="s">
        <v>125</v>
      </c>
      <c r="C38">
        <v>1</v>
      </c>
      <c r="D38">
        <v>11</v>
      </c>
      <c r="G38" s="7">
        <f t="shared" si="4"/>
        <v>2</v>
      </c>
      <c r="J38" s="7">
        <f t="shared" si="5"/>
        <v>13.414634146341465</v>
      </c>
    </row>
    <row r="39" spans="1:10" x14ac:dyDescent="0.35">
      <c r="A39" t="s">
        <v>324</v>
      </c>
      <c r="B39" s="22" t="s">
        <v>126</v>
      </c>
      <c r="C39">
        <v>1</v>
      </c>
      <c r="D39">
        <v>12</v>
      </c>
      <c r="G39" s="7">
        <f t="shared" si="4"/>
        <v>2</v>
      </c>
      <c r="J39" s="7">
        <f t="shared" si="5"/>
        <v>14.634146341463413</v>
      </c>
    </row>
    <row r="40" spans="1:10" x14ac:dyDescent="0.35">
      <c r="A40" t="s">
        <v>324</v>
      </c>
      <c r="B40" s="22" t="s">
        <v>127</v>
      </c>
      <c r="C40">
        <v>1</v>
      </c>
      <c r="D40">
        <v>12</v>
      </c>
      <c r="G40" s="7">
        <f t="shared" si="4"/>
        <v>2</v>
      </c>
      <c r="J40" s="7">
        <f t="shared" si="5"/>
        <v>14.634146341463413</v>
      </c>
    </row>
    <row r="41" spans="1:10" x14ac:dyDescent="0.35">
      <c r="A41" t="s">
        <v>324</v>
      </c>
      <c r="B41" s="22" t="s">
        <v>128</v>
      </c>
      <c r="C41">
        <v>2</v>
      </c>
      <c r="D41">
        <v>14</v>
      </c>
      <c r="G41" s="7">
        <f t="shared" si="4"/>
        <v>4</v>
      </c>
      <c r="J41" s="7">
        <f t="shared" si="5"/>
        <v>17.073170731707318</v>
      </c>
    </row>
    <row r="42" spans="1:10" x14ac:dyDescent="0.35">
      <c r="A42" t="s">
        <v>324</v>
      </c>
      <c r="B42" s="22" t="s">
        <v>129</v>
      </c>
      <c r="C42">
        <v>1</v>
      </c>
      <c r="D42">
        <v>10</v>
      </c>
      <c r="G42" s="7">
        <f t="shared" si="4"/>
        <v>2</v>
      </c>
      <c r="J42" s="7">
        <f t="shared" si="5"/>
        <v>12.195121951219512</v>
      </c>
    </row>
    <row r="43" spans="1:10" x14ac:dyDescent="0.35">
      <c r="A43" t="s">
        <v>324</v>
      </c>
      <c r="B43" s="22" t="s">
        <v>130</v>
      </c>
      <c r="C43">
        <v>1</v>
      </c>
      <c r="D43">
        <v>11</v>
      </c>
      <c r="G43" s="7">
        <f t="shared" si="4"/>
        <v>2</v>
      </c>
      <c r="J43" s="7">
        <f t="shared" si="5"/>
        <v>13.414634146341465</v>
      </c>
    </row>
    <row r="44" spans="1:10" x14ac:dyDescent="0.35">
      <c r="A44" t="s">
        <v>324</v>
      </c>
      <c r="B44" s="22" t="s">
        <v>131</v>
      </c>
      <c r="C44">
        <v>1</v>
      </c>
      <c r="D44">
        <v>21</v>
      </c>
      <c r="G44" s="7">
        <f t="shared" si="4"/>
        <v>2</v>
      </c>
      <c r="J44" s="7">
        <f t="shared" si="5"/>
        <v>25.609756097560975</v>
      </c>
    </row>
    <row r="45" spans="1:10" x14ac:dyDescent="0.35">
      <c r="A45" t="s">
        <v>324</v>
      </c>
      <c r="B45" s="22" t="s">
        <v>132</v>
      </c>
      <c r="C45">
        <v>1</v>
      </c>
      <c r="D45">
        <v>10</v>
      </c>
      <c r="G45" s="7">
        <f t="shared" si="4"/>
        <v>2</v>
      </c>
      <c r="J45" s="7">
        <f t="shared" si="5"/>
        <v>12.195121951219512</v>
      </c>
    </row>
    <row r="46" spans="1:10" x14ac:dyDescent="0.35">
      <c r="A46" t="s">
        <v>324</v>
      </c>
      <c r="B46" s="22" t="s">
        <v>7</v>
      </c>
      <c r="C46">
        <v>0</v>
      </c>
      <c r="D46">
        <v>15</v>
      </c>
      <c r="G46" s="7">
        <f t="shared" si="4"/>
        <v>0</v>
      </c>
      <c r="J46" s="7">
        <f t="shared" si="5"/>
        <v>18.292682926829269</v>
      </c>
    </row>
    <row r="47" spans="1:10" x14ac:dyDescent="0.35">
      <c r="A47" t="s">
        <v>324</v>
      </c>
      <c r="B47" s="22" t="s">
        <v>133</v>
      </c>
      <c r="C47">
        <v>1</v>
      </c>
      <c r="D47">
        <v>9</v>
      </c>
      <c r="G47" s="7">
        <f t="shared" si="4"/>
        <v>2</v>
      </c>
      <c r="J47" s="7">
        <f t="shared" si="5"/>
        <v>10.975609756097562</v>
      </c>
    </row>
    <row r="48" spans="1:10" x14ac:dyDescent="0.35">
      <c r="A48" t="s">
        <v>324</v>
      </c>
      <c r="B48" s="22" t="s">
        <v>134</v>
      </c>
      <c r="C48">
        <v>1</v>
      </c>
      <c r="D48">
        <v>14</v>
      </c>
      <c r="G48" s="7">
        <f t="shared" si="4"/>
        <v>2</v>
      </c>
      <c r="J48" s="7">
        <f t="shared" si="5"/>
        <v>17.073170731707318</v>
      </c>
    </row>
    <row r="49" spans="1:10" x14ac:dyDescent="0.35">
      <c r="A49" t="s">
        <v>324</v>
      </c>
      <c r="B49" s="22" t="s">
        <v>135</v>
      </c>
      <c r="C49">
        <v>1</v>
      </c>
      <c r="D49">
        <v>9</v>
      </c>
      <c r="G49" s="7">
        <f t="shared" si="4"/>
        <v>2</v>
      </c>
      <c r="J49" s="7">
        <f t="shared" si="5"/>
        <v>10.975609756097562</v>
      </c>
    </row>
    <row r="50" spans="1:10" x14ac:dyDescent="0.35">
      <c r="A50" t="s">
        <v>324</v>
      </c>
      <c r="B50" s="22" t="s">
        <v>136</v>
      </c>
      <c r="C50">
        <v>1</v>
      </c>
      <c r="D50">
        <v>10</v>
      </c>
      <c r="G50" s="7">
        <f t="shared" si="4"/>
        <v>2</v>
      </c>
      <c r="J50" s="7">
        <f t="shared" si="5"/>
        <v>12.195121951219512</v>
      </c>
    </row>
    <row r="51" spans="1:10" x14ac:dyDescent="0.35">
      <c r="A51" t="s">
        <v>324</v>
      </c>
      <c r="B51" s="22" t="s">
        <v>137</v>
      </c>
      <c r="C51">
        <v>1</v>
      </c>
      <c r="D51">
        <v>9</v>
      </c>
      <c r="G51" s="7">
        <f t="shared" si="4"/>
        <v>2</v>
      </c>
      <c r="J51" s="7">
        <f t="shared" si="5"/>
        <v>10.975609756097562</v>
      </c>
    </row>
    <row r="52" spans="1:10" x14ac:dyDescent="0.35">
      <c r="A52" t="s">
        <v>324</v>
      </c>
      <c r="B52" s="22" t="s">
        <v>138</v>
      </c>
      <c r="C52">
        <v>1</v>
      </c>
      <c r="D52">
        <v>14</v>
      </c>
      <c r="G52" s="7">
        <f t="shared" si="4"/>
        <v>2</v>
      </c>
      <c r="J52" s="7">
        <f t="shared" si="5"/>
        <v>17.073170731707318</v>
      </c>
    </row>
    <row r="53" spans="1:10" x14ac:dyDescent="0.35">
      <c r="A53" t="s">
        <v>324</v>
      </c>
      <c r="B53" s="22" t="s">
        <v>139</v>
      </c>
      <c r="C53">
        <v>1</v>
      </c>
      <c r="D53">
        <v>10</v>
      </c>
      <c r="G53" s="7">
        <f t="shared" si="4"/>
        <v>2</v>
      </c>
      <c r="J53" s="7">
        <f t="shared" si="5"/>
        <v>12.195121951219512</v>
      </c>
    </row>
    <row r="54" spans="1:10" x14ac:dyDescent="0.35">
      <c r="A54" t="s">
        <v>324</v>
      </c>
      <c r="B54" s="22" t="s">
        <v>140</v>
      </c>
      <c r="C54">
        <v>1</v>
      </c>
      <c r="D54">
        <v>11</v>
      </c>
      <c r="G54" s="7">
        <f t="shared" si="4"/>
        <v>2</v>
      </c>
      <c r="J54" s="7">
        <f t="shared" si="5"/>
        <v>13.414634146341465</v>
      </c>
    </row>
    <row r="55" spans="1:10" x14ac:dyDescent="0.35">
      <c r="A55" t="s">
        <v>324</v>
      </c>
      <c r="B55" s="22" t="s">
        <v>141</v>
      </c>
      <c r="C55">
        <v>1</v>
      </c>
      <c r="D55">
        <v>9</v>
      </c>
      <c r="G55" s="7">
        <f t="shared" si="4"/>
        <v>2</v>
      </c>
      <c r="J55" s="7">
        <f t="shared" si="5"/>
        <v>10.975609756097562</v>
      </c>
    </row>
    <row r="56" spans="1:10" x14ac:dyDescent="0.35">
      <c r="A56" t="s">
        <v>324</v>
      </c>
      <c r="B56" s="22" t="s">
        <v>142</v>
      </c>
      <c r="C56">
        <v>1</v>
      </c>
      <c r="D56">
        <v>9</v>
      </c>
      <c r="G56" s="7">
        <f t="shared" si="4"/>
        <v>2</v>
      </c>
      <c r="J56" s="7">
        <f t="shared" si="5"/>
        <v>10.975609756097562</v>
      </c>
    </row>
    <row r="57" spans="1:10" x14ac:dyDescent="0.35">
      <c r="A57" t="s">
        <v>324</v>
      </c>
      <c r="B57" s="22" t="s">
        <v>143</v>
      </c>
      <c r="C57">
        <v>1</v>
      </c>
      <c r="D57">
        <v>11</v>
      </c>
      <c r="G57" s="7">
        <f t="shared" si="4"/>
        <v>2</v>
      </c>
      <c r="J57" s="7">
        <f t="shared" si="5"/>
        <v>13.414634146341465</v>
      </c>
    </row>
    <row r="58" spans="1:10" x14ac:dyDescent="0.35">
      <c r="A58" t="s">
        <v>324</v>
      </c>
      <c r="B58" s="22" t="s">
        <v>144</v>
      </c>
      <c r="C58">
        <v>1</v>
      </c>
      <c r="D58">
        <v>9</v>
      </c>
      <c r="G58" s="7">
        <f t="shared" si="4"/>
        <v>2</v>
      </c>
      <c r="J58" s="7">
        <f t="shared" si="5"/>
        <v>10.975609756097562</v>
      </c>
    </row>
    <row r="59" spans="1:10" x14ac:dyDescent="0.35">
      <c r="A59" t="s">
        <v>324</v>
      </c>
      <c r="B59" s="22" t="s">
        <v>145</v>
      </c>
      <c r="C59">
        <v>3</v>
      </c>
      <c r="D59">
        <v>23</v>
      </c>
      <c r="G59" s="7">
        <f t="shared" si="4"/>
        <v>6</v>
      </c>
      <c r="J59" s="7">
        <f t="shared" si="5"/>
        <v>28.04878048780488</v>
      </c>
    </row>
    <row r="60" spans="1:10" x14ac:dyDescent="0.35">
      <c r="A60" t="s">
        <v>324</v>
      </c>
      <c r="B60" s="22" t="s">
        <v>146</v>
      </c>
      <c r="C60">
        <v>1</v>
      </c>
      <c r="D60">
        <v>15</v>
      </c>
      <c r="G60" s="7">
        <f t="shared" si="4"/>
        <v>2</v>
      </c>
      <c r="J60" s="7">
        <f t="shared" si="5"/>
        <v>18.292682926829269</v>
      </c>
    </row>
    <row r="61" spans="1:10" x14ac:dyDescent="0.35">
      <c r="A61" t="s">
        <v>324</v>
      </c>
      <c r="B61" s="22" t="s">
        <v>147</v>
      </c>
      <c r="C61">
        <v>1</v>
      </c>
      <c r="D61">
        <v>10</v>
      </c>
      <c r="G61" s="7">
        <f t="shared" si="4"/>
        <v>2</v>
      </c>
      <c r="J61" s="7">
        <f t="shared" si="5"/>
        <v>12.195121951219512</v>
      </c>
    </row>
    <row r="62" spans="1:10" x14ac:dyDescent="0.35">
      <c r="A62" t="s">
        <v>324</v>
      </c>
      <c r="B62" s="22" t="s">
        <v>148</v>
      </c>
      <c r="C62">
        <v>0</v>
      </c>
      <c r="D62">
        <v>10</v>
      </c>
      <c r="G62" s="7">
        <f t="shared" si="4"/>
        <v>0</v>
      </c>
      <c r="J62" s="7">
        <f t="shared" si="5"/>
        <v>12.195121951219512</v>
      </c>
    </row>
    <row r="63" spans="1:10" x14ac:dyDescent="0.35">
      <c r="A63" t="s">
        <v>324</v>
      </c>
      <c r="B63" s="22" t="s">
        <v>149</v>
      </c>
      <c r="C63">
        <v>1</v>
      </c>
      <c r="D63">
        <v>18</v>
      </c>
      <c r="G63" s="7">
        <f t="shared" si="4"/>
        <v>2</v>
      </c>
      <c r="J63" s="7">
        <f t="shared" si="5"/>
        <v>21.951219512195124</v>
      </c>
    </row>
    <row r="64" spans="1:10" x14ac:dyDescent="0.35">
      <c r="A64" t="s">
        <v>324</v>
      </c>
      <c r="B64" s="22" t="s">
        <v>150</v>
      </c>
      <c r="C64">
        <v>1</v>
      </c>
      <c r="D64">
        <v>12</v>
      </c>
      <c r="G64" s="7">
        <f t="shared" si="4"/>
        <v>2</v>
      </c>
      <c r="J64" s="7">
        <f t="shared" si="5"/>
        <v>14.634146341463413</v>
      </c>
    </row>
    <row r="65" spans="1:10" x14ac:dyDescent="0.35">
      <c r="A65" t="s">
        <v>324</v>
      </c>
      <c r="B65" s="22" t="s">
        <v>151</v>
      </c>
      <c r="C65">
        <v>1</v>
      </c>
      <c r="D65">
        <v>9</v>
      </c>
      <c r="G65" s="7">
        <f t="shared" si="4"/>
        <v>2</v>
      </c>
      <c r="J65" s="7">
        <f t="shared" si="5"/>
        <v>10.975609756097562</v>
      </c>
    </row>
    <row r="66" spans="1:10" x14ac:dyDescent="0.35">
      <c r="A66" t="s">
        <v>324</v>
      </c>
      <c r="B66" s="22" t="s">
        <v>152</v>
      </c>
      <c r="C66">
        <v>1</v>
      </c>
      <c r="D66">
        <v>13</v>
      </c>
      <c r="G66" s="7">
        <f t="shared" si="4"/>
        <v>2</v>
      </c>
      <c r="J66" s="7">
        <f t="shared" si="5"/>
        <v>15.853658536585366</v>
      </c>
    </row>
    <row r="67" spans="1:10" x14ac:dyDescent="0.35">
      <c r="A67" t="s">
        <v>324</v>
      </c>
      <c r="B67" s="22" t="s">
        <v>153</v>
      </c>
      <c r="C67">
        <v>1</v>
      </c>
      <c r="D67">
        <v>10</v>
      </c>
      <c r="G67" s="7">
        <f t="shared" si="4"/>
        <v>2</v>
      </c>
      <c r="J67" s="7">
        <f t="shared" si="5"/>
        <v>12.195121951219512</v>
      </c>
    </row>
    <row r="68" spans="1:10" x14ac:dyDescent="0.35">
      <c r="A68" t="s">
        <v>324</v>
      </c>
      <c r="B68" s="22" t="s">
        <v>154</v>
      </c>
      <c r="C68">
        <v>1</v>
      </c>
      <c r="D68">
        <v>10</v>
      </c>
      <c r="G68" s="7">
        <f t="shared" si="4"/>
        <v>2</v>
      </c>
      <c r="J68" s="7">
        <f t="shared" si="5"/>
        <v>12.195121951219512</v>
      </c>
    </row>
    <row r="69" spans="1:10" x14ac:dyDescent="0.35">
      <c r="A69" t="s">
        <v>324</v>
      </c>
      <c r="B69" s="22" t="s">
        <v>155</v>
      </c>
      <c r="C69">
        <v>1</v>
      </c>
      <c r="D69">
        <v>10</v>
      </c>
      <c r="G69" s="7">
        <f t="shared" si="4"/>
        <v>2</v>
      </c>
      <c r="J69" s="7">
        <f t="shared" si="5"/>
        <v>12.195121951219512</v>
      </c>
    </row>
    <row r="70" spans="1:10" x14ac:dyDescent="0.35">
      <c r="A70" t="s">
        <v>324</v>
      </c>
      <c r="B70" s="22" t="s">
        <v>156</v>
      </c>
      <c r="C70">
        <v>1</v>
      </c>
      <c r="D70">
        <v>12</v>
      </c>
      <c r="G70" s="7">
        <f t="shared" si="4"/>
        <v>2</v>
      </c>
      <c r="J70" s="7">
        <f t="shared" si="5"/>
        <v>14.634146341463413</v>
      </c>
    </row>
    <row r="71" spans="1:10" x14ac:dyDescent="0.35">
      <c r="A71" t="s">
        <v>324</v>
      </c>
      <c r="B71" s="22" t="s">
        <v>157</v>
      </c>
      <c r="C71">
        <v>1</v>
      </c>
      <c r="D71">
        <v>11</v>
      </c>
      <c r="G71" s="7">
        <f t="shared" si="4"/>
        <v>2</v>
      </c>
      <c r="J71" s="7">
        <f t="shared" si="5"/>
        <v>13.414634146341465</v>
      </c>
    </row>
    <row r="72" spans="1:10" x14ac:dyDescent="0.35">
      <c r="A72" t="s">
        <v>324</v>
      </c>
      <c r="B72" s="22" t="s">
        <v>158</v>
      </c>
      <c r="C72">
        <v>1</v>
      </c>
      <c r="D72">
        <v>11</v>
      </c>
      <c r="G72" s="7">
        <f t="shared" si="4"/>
        <v>2</v>
      </c>
      <c r="J72" s="7">
        <f t="shared" si="5"/>
        <v>13.414634146341465</v>
      </c>
    </row>
    <row r="73" spans="1:10" x14ac:dyDescent="0.35">
      <c r="A73" t="s">
        <v>324</v>
      </c>
      <c r="B73" s="22" t="s">
        <v>159</v>
      </c>
      <c r="C73">
        <v>1</v>
      </c>
      <c r="D73">
        <v>15</v>
      </c>
      <c r="G73" s="7">
        <f t="shared" si="4"/>
        <v>2</v>
      </c>
      <c r="J73" s="7">
        <f t="shared" si="5"/>
        <v>18.292682926829269</v>
      </c>
    </row>
    <row r="74" spans="1:10" x14ac:dyDescent="0.35">
      <c r="A74" t="s">
        <v>324</v>
      </c>
      <c r="B74" s="22" t="s">
        <v>160</v>
      </c>
      <c r="C74">
        <v>1</v>
      </c>
      <c r="D74">
        <v>9</v>
      </c>
      <c r="G74" s="7">
        <f t="shared" si="4"/>
        <v>2</v>
      </c>
      <c r="J74" s="7">
        <f t="shared" si="5"/>
        <v>10.975609756097562</v>
      </c>
    </row>
    <row r="75" spans="1:10" x14ac:dyDescent="0.35">
      <c r="A75" t="s">
        <v>324</v>
      </c>
      <c r="B75" s="22" t="s">
        <v>161</v>
      </c>
      <c r="C75">
        <v>1</v>
      </c>
      <c r="D75">
        <v>9</v>
      </c>
      <c r="G75" s="7">
        <f t="shared" si="4"/>
        <v>2</v>
      </c>
      <c r="J75" s="7">
        <f t="shared" si="5"/>
        <v>10.975609756097562</v>
      </c>
    </row>
    <row r="76" spans="1:10" x14ac:dyDescent="0.35">
      <c r="A76" t="s">
        <v>324</v>
      </c>
      <c r="B76" s="22" t="s">
        <v>162</v>
      </c>
      <c r="C76">
        <v>1</v>
      </c>
      <c r="D76">
        <v>9</v>
      </c>
      <c r="G76" s="7">
        <f t="shared" si="4"/>
        <v>2</v>
      </c>
      <c r="J76" s="7">
        <f t="shared" si="5"/>
        <v>10.975609756097562</v>
      </c>
    </row>
    <row r="77" spans="1:10" x14ac:dyDescent="0.35">
      <c r="A77" t="s">
        <v>324</v>
      </c>
      <c r="B77" s="22" t="s">
        <v>163</v>
      </c>
      <c r="C77">
        <v>1</v>
      </c>
      <c r="D77">
        <v>14</v>
      </c>
      <c r="G77" s="7">
        <f t="shared" si="4"/>
        <v>2</v>
      </c>
      <c r="J77" s="7">
        <f t="shared" si="5"/>
        <v>17.073170731707318</v>
      </c>
    </row>
    <row r="78" spans="1:10" x14ac:dyDescent="0.35">
      <c r="A78" t="s">
        <v>324</v>
      </c>
      <c r="B78" s="22" t="s">
        <v>164</v>
      </c>
      <c r="C78">
        <v>1</v>
      </c>
      <c r="D78">
        <v>10</v>
      </c>
      <c r="G78" s="7">
        <f t="shared" si="4"/>
        <v>2</v>
      </c>
      <c r="J78" s="7">
        <f t="shared" si="5"/>
        <v>12.195121951219512</v>
      </c>
    </row>
    <row r="79" spans="1:10" x14ac:dyDescent="0.35">
      <c r="A79" t="s">
        <v>324</v>
      </c>
      <c r="B79" s="22" t="s">
        <v>165</v>
      </c>
      <c r="C79">
        <v>1</v>
      </c>
      <c r="D79">
        <v>11</v>
      </c>
      <c r="G79" s="7">
        <f t="shared" si="4"/>
        <v>2</v>
      </c>
      <c r="J79" s="7">
        <f t="shared" si="5"/>
        <v>13.414634146341465</v>
      </c>
    </row>
    <row r="80" spans="1:10" x14ac:dyDescent="0.35">
      <c r="A80" t="s">
        <v>324</v>
      </c>
      <c r="B80" s="22" t="s">
        <v>166</v>
      </c>
      <c r="C80">
        <v>1</v>
      </c>
      <c r="D80">
        <v>10</v>
      </c>
      <c r="G80" s="7">
        <f t="shared" si="4"/>
        <v>2</v>
      </c>
      <c r="J80" s="7">
        <f t="shared" si="5"/>
        <v>12.195121951219512</v>
      </c>
    </row>
    <row r="81" spans="1:10" x14ac:dyDescent="0.35">
      <c r="A81" t="s">
        <v>324</v>
      </c>
      <c r="B81" s="22" t="s">
        <v>167</v>
      </c>
      <c r="C81">
        <v>1</v>
      </c>
      <c r="D81">
        <v>13</v>
      </c>
      <c r="G81" s="7">
        <f t="shared" si="4"/>
        <v>2</v>
      </c>
      <c r="J81" s="7">
        <f t="shared" si="5"/>
        <v>15.853658536585366</v>
      </c>
    </row>
    <row r="82" spans="1:10" x14ac:dyDescent="0.35">
      <c r="A82" t="s">
        <v>324</v>
      </c>
      <c r="B82" s="22" t="s">
        <v>168</v>
      </c>
      <c r="C82">
        <v>1</v>
      </c>
      <c r="D82">
        <v>9</v>
      </c>
      <c r="G82" s="7">
        <f t="shared" si="4"/>
        <v>2</v>
      </c>
      <c r="J82" s="7">
        <f t="shared" si="5"/>
        <v>10.975609756097562</v>
      </c>
    </row>
    <row r="83" spans="1:10" x14ac:dyDescent="0.35">
      <c r="A83" t="s">
        <v>324</v>
      </c>
      <c r="B83" s="22" t="s">
        <v>169</v>
      </c>
      <c r="C83">
        <v>3</v>
      </c>
      <c r="D83">
        <v>22</v>
      </c>
      <c r="G83" s="7">
        <f t="shared" si="4"/>
        <v>6</v>
      </c>
      <c r="J83" s="7">
        <f t="shared" si="5"/>
        <v>26.829268292682929</v>
      </c>
    </row>
    <row r="84" spans="1:10" x14ac:dyDescent="0.35">
      <c r="A84" t="s">
        <v>324</v>
      </c>
      <c r="B84" s="22" t="s">
        <v>170</v>
      </c>
      <c r="C84">
        <v>1</v>
      </c>
      <c r="D84">
        <v>12</v>
      </c>
      <c r="G84" s="7">
        <f t="shared" si="4"/>
        <v>2</v>
      </c>
      <c r="J84" s="7">
        <f t="shared" si="5"/>
        <v>14.634146341463413</v>
      </c>
    </row>
    <row r="85" spans="1:10" x14ac:dyDescent="0.35">
      <c r="A85" t="s">
        <v>324</v>
      </c>
      <c r="B85" s="22" t="s">
        <v>171</v>
      </c>
      <c r="C85">
        <v>1</v>
      </c>
      <c r="D85">
        <v>9</v>
      </c>
      <c r="G85" s="7">
        <f t="shared" si="4"/>
        <v>2</v>
      </c>
      <c r="J85" s="7">
        <f t="shared" si="5"/>
        <v>10.975609756097562</v>
      </c>
    </row>
    <row r="86" spans="1:10" x14ac:dyDescent="0.35">
      <c r="A86" t="s">
        <v>324</v>
      </c>
      <c r="B86" s="22" t="s">
        <v>172</v>
      </c>
      <c r="C86">
        <v>1</v>
      </c>
      <c r="D86">
        <v>15</v>
      </c>
      <c r="G86" s="7">
        <f t="shared" si="4"/>
        <v>2</v>
      </c>
      <c r="J86" s="7">
        <f t="shared" si="5"/>
        <v>18.292682926829269</v>
      </c>
    </row>
    <row r="87" spans="1:10" x14ac:dyDescent="0.35">
      <c r="A87" t="s">
        <v>324</v>
      </c>
      <c r="B87" s="22" t="s">
        <v>173</v>
      </c>
      <c r="C87">
        <v>1</v>
      </c>
      <c r="D87">
        <v>10</v>
      </c>
      <c r="G87" s="7">
        <f t="shared" si="4"/>
        <v>2</v>
      </c>
      <c r="J87" s="7">
        <f t="shared" si="5"/>
        <v>12.195121951219512</v>
      </c>
    </row>
    <row r="88" spans="1:10" x14ac:dyDescent="0.35">
      <c r="A88" t="s">
        <v>324</v>
      </c>
      <c r="B88" s="22" t="s">
        <v>174</v>
      </c>
      <c r="C88">
        <v>1</v>
      </c>
      <c r="D88">
        <v>9</v>
      </c>
      <c r="G88" s="7">
        <f t="shared" si="4"/>
        <v>2</v>
      </c>
      <c r="J88" s="7">
        <f t="shared" si="5"/>
        <v>10.975609756097562</v>
      </c>
    </row>
    <row r="89" spans="1:10" x14ac:dyDescent="0.35">
      <c r="A89" t="s">
        <v>324</v>
      </c>
      <c r="B89" s="22" t="s">
        <v>175</v>
      </c>
      <c r="C89">
        <v>3</v>
      </c>
      <c r="D89">
        <v>21</v>
      </c>
      <c r="G89" s="7">
        <f t="shared" si="4"/>
        <v>6</v>
      </c>
      <c r="J89" s="7">
        <f t="shared" si="5"/>
        <v>25.609756097560975</v>
      </c>
    </row>
    <row r="90" spans="1:10" x14ac:dyDescent="0.35">
      <c r="A90" t="s">
        <v>324</v>
      </c>
      <c r="B90" s="22" t="s">
        <v>176</v>
      </c>
      <c r="C90">
        <v>1</v>
      </c>
      <c r="D90">
        <v>9</v>
      </c>
      <c r="G90" s="7">
        <f t="shared" ref="G90:G124" si="6">C90/50*100</f>
        <v>2</v>
      </c>
      <c r="J90" s="7">
        <f t="shared" ref="J90:J124" si="7">D90/82*100</f>
        <v>10.975609756097562</v>
      </c>
    </row>
    <row r="91" spans="1:10" x14ac:dyDescent="0.35">
      <c r="A91" t="s">
        <v>324</v>
      </c>
      <c r="B91" s="22" t="s">
        <v>177</v>
      </c>
      <c r="C91">
        <v>1</v>
      </c>
      <c r="D91">
        <v>11</v>
      </c>
      <c r="G91" s="7">
        <f t="shared" si="6"/>
        <v>2</v>
      </c>
      <c r="J91" s="7">
        <f t="shared" si="7"/>
        <v>13.414634146341465</v>
      </c>
    </row>
    <row r="92" spans="1:10" x14ac:dyDescent="0.35">
      <c r="A92" t="s">
        <v>324</v>
      </c>
      <c r="B92" s="22" t="s">
        <v>178</v>
      </c>
      <c r="C92">
        <v>2</v>
      </c>
      <c r="D92">
        <v>14</v>
      </c>
      <c r="G92" s="7">
        <f t="shared" si="6"/>
        <v>4</v>
      </c>
      <c r="J92" s="7">
        <f t="shared" si="7"/>
        <v>17.073170731707318</v>
      </c>
    </row>
    <row r="93" spans="1:10" x14ac:dyDescent="0.35">
      <c r="A93" t="s">
        <v>324</v>
      </c>
      <c r="B93" s="22" t="s">
        <v>179</v>
      </c>
      <c r="C93">
        <v>1</v>
      </c>
      <c r="D93">
        <v>10</v>
      </c>
      <c r="G93" s="7">
        <f t="shared" si="6"/>
        <v>2</v>
      </c>
      <c r="J93" s="7">
        <f t="shared" si="7"/>
        <v>12.195121951219512</v>
      </c>
    </row>
    <row r="94" spans="1:10" x14ac:dyDescent="0.35">
      <c r="A94" t="s">
        <v>324</v>
      </c>
      <c r="B94" s="22" t="s">
        <v>180</v>
      </c>
      <c r="C94">
        <v>1</v>
      </c>
      <c r="D94">
        <v>13</v>
      </c>
      <c r="G94" s="7">
        <f t="shared" si="6"/>
        <v>2</v>
      </c>
      <c r="J94" s="7">
        <f t="shared" si="7"/>
        <v>15.853658536585366</v>
      </c>
    </row>
    <row r="95" spans="1:10" x14ac:dyDescent="0.35">
      <c r="A95" t="s">
        <v>324</v>
      </c>
      <c r="B95" s="22" t="s">
        <v>181</v>
      </c>
      <c r="C95">
        <v>1</v>
      </c>
      <c r="D95">
        <v>9</v>
      </c>
      <c r="G95" s="7">
        <f t="shared" si="6"/>
        <v>2</v>
      </c>
      <c r="J95" s="7">
        <f t="shared" si="7"/>
        <v>10.975609756097562</v>
      </c>
    </row>
    <row r="96" spans="1:10" x14ac:dyDescent="0.35">
      <c r="A96" t="s">
        <v>324</v>
      </c>
      <c r="B96" s="22" t="s">
        <v>182</v>
      </c>
      <c r="C96">
        <v>1</v>
      </c>
      <c r="D96">
        <v>9</v>
      </c>
      <c r="G96" s="7">
        <f t="shared" si="6"/>
        <v>2</v>
      </c>
      <c r="J96" s="7">
        <f t="shared" si="7"/>
        <v>10.975609756097562</v>
      </c>
    </row>
    <row r="97" spans="1:10" x14ac:dyDescent="0.35">
      <c r="A97" t="s">
        <v>324</v>
      </c>
      <c r="B97" s="22" t="s">
        <v>183</v>
      </c>
      <c r="C97">
        <v>1</v>
      </c>
      <c r="D97">
        <v>14</v>
      </c>
      <c r="G97" s="7">
        <f t="shared" si="6"/>
        <v>2</v>
      </c>
      <c r="J97" s="7">
        <f t="shared" si="7"/>
        <v>17.073170731707318</v>
      </c>
    </row>
    <row r="98" spans="1:10" x14ac:dyDescent="0.35">
      <c r="A98" t="s">
        <v>324</v>
      </c>
      <c r="B98" s="22" t="s">
        <v>184</v>
      </c>
      <c r="C98">
        <v>1</v>
      </c>
      <c r="D98">
        <v>9</v>
      </c>
      <c r="G98" s="7">
        <f t="shared" si="6"/>
        <v>2</v>
      </c>
      <c r="J98" s="7">
        <f t="shared" si="7"/>
        <v>10.975609756097562</v>
      </c>
    </row>
    <row r="99" spans="1:10" x14ac:dyDescent="0.35">
      <c r="A99" t="s">
        <v>324</v>
      </c>
      <c r="B99" s="22" t="s">
        <v>185</v>
      </c>
      <c r="C99">
        <v>1</v>
      </c>
      <c r="D99">
        <v>11</v>
      </c>
      <c r="G99" s="7">
        <f t="shared" si="6"/>
        <v>2</v>
      </c>
      <c r="J99" s="7">
        <f t="shared" si="7"/>
        <v>13.414634146341465</v>
      </c>
    </row>
    <row r="100" spans="1:10" x14ac:dyDescent="0.35">
      <c r="A100" t="s">
        <v>324</v>
      </c>
      <c r="B100" s="22" t="s">
        <v>186</v>
      </c>
      <c r="C100">
        <v>0</v>
      </c>
      <c r="D100">
        <v>11</v>
      </c>
      <c r="G100" s="7">
        <f t="shared" si="6"/>
        <v>0</v>
      </c>
      <c r="J100" s="7">
        <f t="shared" si="7"/>
        <v>13.414634146341465</v>
      </c>
    </row>
    <row r="101" spans="1:10" x14ac:dyDescent="0.35">
      <c r="A101" t="s">
        <v>324</v>
      </c>
      <c r="B101" s="22" t="s">
        <v>187</v>
      </c>
      <c r="C101">
        <v>2</v>
      </c>
      <c r="D101">
        <v>14</v>
      </c>
      <c r="G101" s="7">
        <f t="shared" si="6"/>
        <v>4</v>
      </c>
      <c r="J101" s="7">
        <f t="shared" si="7"/>
        <v>17.073170731707318</v>
      </c>
    </row>
    <row r="102" spans="1:10" x14ac:dyDescent="0.35">
      <c r="A102" t="s">
        <v>324</v>
      </c>
      <c r="B102" s="22" t="s">
        <v>188</v>
      </c>
      <c r="C102">
        <v>1</v>
      </c>
      <c r="D102">
        <v>9</v>
      </c>
      <c r="G102" s="7">
        <f t="shared" si="6"/>
        <v>2</v>
      </c>
      <c r="J102" s="7">
        <f t="shared" si="7"/>
        <v>10.975609756097562</v>
      </c>
    </row>
    <row r="103" spans="1:10" x14ac:dyDescent="0.35">
      <c r="A103" t="s">
        <v>324</v>
      </c>
      <c r="B103" s="22" t="s">
        <v>189</v>
      </c>
      <c r="C103">
        <v>0</v>
      </c>
      <c r="D103">
        <v>13</v>
      </c>
      <c r="G103" s="7">
        <f t="shared" si="6"/>
        <v>0</v>
      </c>
      <c r="J103" s="7">
        <f t="shared" si="7"/>
        <v>15.853658536585366</v>
      </c>
    </row>
    <row r="104" spans="1:10" x14ac:dyDescent="0.35">
      <c r="A104" t="s">
        <v>324</v>
      </c>
      <c r="B104" s="22" t="s">
        <v>190</v>
      </c>
      <c r="C104">
        <v>1</v>
      </c>
      <c r="D104">
        <v>12</v>
      </c>
      <c r="G104" s="7">
        <f t="shared" si="6"/>
        <v>2</v>
      </c>
      <c r="J104" s="7">
        <f t="shared" si="7"/>
        <v>14.634146341463413</v>
      </c>
    </row>
    <row r="105" spans="1:10" x14ac:dyDescent="0.35">
      <c r="A105" t="s">
        <v>324</v>
      </c>
      <c r="B105" s="22" t="s">
        <v>191</v>
      </c>
      <c r="C105">
        <v>0</v>
      </c>
      <c r="D105">
        <v>9</v>
      </c>
      <c r="G105" s="7">
        <f t="shared" si="6"/>
        <v>0</v>
      </c>
      <c r="J105" s="7">
        <f t="shared" si="7"/>
        <v>10.975609756097562</v>
      </c>
    </row>
    <row r="106" spans="1:10" x14ac:dyDescent="0.35">
      <c r="A106" t="s">
        <v>324</v>
      </c>
      <c r="B106" s="22" t="s">
        <v>192</v>
      </c>
      <c r="C106">
        <v>1</v>
      </c>
      <c r="D106">
        <v>9</v>
      </c>
      <c r="G106" s="7">
        <f t="shared" si="6"/>
        <v>2</v>
      </c>
      <c r="J106" s="7">
        <f t="shared" si="7"/>
        <v>10.975609756097562</v>
      </c>
    </row>
    <row r="107" spans="1:10" x14ac:dyDescent="0.35">
      <c r="A107" t="s">
        <v>324</v>
      </c>
      <c r="B107" s="22" t="s">
        <v>193</v>
      </c>
      <c r="C107">
        <v>1</v>
      </c>
      <c r="D107">
        <v>9</v>
      </c>
      <c r="G107" s="7">
        <f t="shared" si="6"/>
        <v>2</v>
      </c>
      <c r="J107" s="7">
        <f t="shared" si="7"/>
        <v>10.975609756097562</v>
      </c>
    </row>
    <row r="108" spans="1:10" x14ac:dyDescent="0.35">
      <c r="A108" t="s">
        <v>324</v>
      </c>
      <c r="B108" s="22" t="s">
        <v>194</v>
      </c>
      <c r="C108">
        <v>1</v>
      </c>
      <c r="D108">
        <v>10</v>
      </c>
      <c r="G108" s="7">
        <f t="shared" si="6"/>
        <v>2</v>
      </c>
      <c r="J108" s="7">
        <f t="shared" si="7"/>
        <v>12.195121951219512</v>
      </c>
    </row>
    <row r="109" spans="1:10" x14ac:dyDescent="0.35">
      <c r="A109" t="s">
        <v>324</v>
      </c>
      <c r="B109" s="22" t="s">
        <v>195</v>
      </c>
      <c r="C109">
        <v>1</v>
      </c>
      <c r="D109">
        <v>11</v>
      </c>
      <c r="G109" s="7">
        <f t="shared" si="6"/>
        <v>2</v>
      </c>
      <c r="J109" s="7">
        <f t="shared" si="7"/>
        <v>13.414634146341465</v>
      </c>
    </row>
    <row r="110" spans="1:10" x14ac:dyDescent="0.35">
      <c r="A110" t="s">
        <v>324</v>
      </c>
      <c r="B110" s="22" t="s">
        <v>196</v>
      </c>
      <c r="C110">
        <v>1</v>
      </c>
      <c r="D110">
        <v>9</v>
      </c>
      <c r="G110" s="7">
        <f t="shared" si="6"/>
        <v>2</v>
      </c>
      <c r="J110" s="7">
        <f t="shared" si="7"/>
        <v>10.975609756097562</v>
      </c>
    </row>
    <row r="111" spans="1:10" x14ac:dyDescent="0.35">
      <c r="A111" t="s">
        <v>324</v>
      </c>
      <c r="B111" s="22" t="s">
        <v>197</v>
      </c>
      <c r="C111">
        <v>1</v>
      </c>
      <c r="D111">
        <v>11</v>
      </c>
      <c r="G111" s="7">
        <f t="shared" si="6"/>
        <v>2</v>
      </c>
      <c r="J111" s="7">
        <f t="shared" si="7"/>
        <v>13.414634146341465</v>
      </c>
    </row>
    <row r="112" spans="1:10" x14ac:dyDescent="0.35">
      <c r="A112" t="s">
        <v>324</v>
      </c>
      <c r="B112" s="22" t="s">
        <v>198</v>
      </c>
      <c r="C112">
        <v>1</v>
      </c>
      <c r="D112">
        <v>15</v>
      </c>
      <c r="G112" s="7">
        <f t="shared" si="6"/>
        <v>2</v>
      </c>
      <c r="J112" s="7">
        <f t="shared" si="7"/>
        <v>18.292682926829269</v>
      </c>
    </row>
    <row r="113" spans="1:10" x14ac:dyDescent="0.35">
      <c r="A113" t="s">
        <v>324</v>
      </c>
      <c r="B113" s="22" t="s">
        <v>199</v>
      </c>
      <c r="C113">
        <v>1</v>
      </c>
      <c r="D113">
        <v>9</v>
      </c>
      <c r="G113" s="7">
        <f t="shared" si="6"/>
        <v>2</v>
      </c>
      <c r="J113" s="7">
        <f t="shared" si="7"/>
        <v>10.975609756097562</v>
      </c>
    </row>
    <row r="114" spans="1:10" x14ac:dyDescent="0.35">
      <c r="A114" t="s">
        <v>324</v>
      </c>
      <c r="B114" s="22" t="s">
        <v>200</v>
      </c>
      <c r="C114">
        <v>1</v>
      </c>
      <c r="D114">
        <v>14</v>
      </c>
      <c r="G114" s="7">
        <f t="shared" si="6"/>
        <v>2</v>
      </c>
      <c r="J114" s="7">
        <f t="shared" si="7"/>
        <v>17.073170731707318</v>
      </c>
    </row>
    <row r="115" spans="1:10" x14ac:dyDescent="0.35">
      <c r="A115" t="s">
        <v>324</v>
      </c>
      <c r="B115" s="22" t="s">
        <v>201</v>
      </c>
      <c r="C115">
        <v>1</v>
      </c>
      <c r="D115">
        <v>12</v>
      </c>
      <c r="G115" s="7">
        <f t="shared" si="6"/>
        <v>2</v>
      </c>
      <c r="J115" s="7">
        <f t="shared" si="7"/>
        <v>14.634146341463413</v>
      </c>
    </row>
    <row r="116" spans="1:10" x14ac:dyDescent="0.35">
      <c r="A116" t="s">
        <v>324</v>
      </c>
      <c r="B116" s="22" t="s">
        <v>202</v>
      </c>
      <c r="C116">
        <v>1</v>
      </c>
      <c r="D116">
        <v>12</v>
      </c>
      <c r="G116" s="7">
        <f t="shared" si="6"/>
        <v>2</v>
      </c>
      <c r="J116" s="7">
        <f t="shared" si="7"/>
        <v>14.634146341463413</v>
      </c>
    </row>
    <row r="117" spans="1:10" x14ac:dyDescent="0.35">
      <c r="A117" t="s">
        <v>324</v>
      </c>
      <c r="B117" s="22" t="s">
        <v>203</v>
      </c>
      <c r="C117">
        <v>1</v>
      </c>
      <c r="D117">
        <v>12</v>
      </c>
      <c r="G117" s="7">
        <f t="shared" si="6"/>
        <v>2</v>
      </c>
      <c r="J117" s="7">
        <f t="shared" si="7"/>
        <v>14.634146341463413</v>
      </c>
    </row>
    <row r="118" spans="1:10" x14ac:dyDescent="0.35">
      <c r="A118" t="s">
        <v>324</v>
      </c>
      <c r="B118" s="22" t="s">
        <v>204</v>
      </c>
      <c r="C118">
        <v>1</v>
      </c>
      <c r="D118">
        <v>9</v>
      </c>
      <c r="G118" s="7">
        <f t="shared" si="6"/>
        <v>2</v>
      </c>
      <c r="J118" s="7">
        <f t="shared" si="7"/>
        <v>10.975609756097562</v>
      </c>
    </row>
    <row r="119" spans="1:10" x14ac:dyDescent="0.35">
      <c r="A119" t="s">
        <v>324</v>
      </c>
      <c r="B119" s="22" t="s">
        <v>205</v>
      </c>
      <c r="C119">
        <v>1</v>
      </c>
      <c r="D119">
        <v>9</v>
      </c>
      <c r="G119" s="7">
        <f t="shared" si="6"/>
        <v>2</v>
      </c>
      <c r="J119" s="7">
        <f t="shared" si="7"/>
        <v>10.975609756097562</v>
      </c>
    </row>
    <row r="120" spans="1:10" x14ac:dyDescent="0.35">
      <c r="A120" t="s">
        <v>324</v>
      </c>
      <c r="B120" s="19" t="s">
        <v>9</v>
      </c>
      <c r="C120">
        <v>42</v>
      </c>
      <c r="D120">
        <v>57</v>
      </c>
      <c r="G120" s="7">
        <f t="shared" si="6"/>
        <v>84</v>
      </c>
      <c r="J120" s="7">
        <f t="shared" si="7"/>
        <v>69.512195121951208</v>
      </c>
    </row>
    <row r="121" spans="1:10" x14ac:dyDescent="0.35">
      <c r="A121" t="s">
        <v>324</v>
      </c>
      <c r="B121" s="19" t="s">
        <v>111</v>
      </c>
      <c r="C121">
        <v>11</v>
      </c>
      <c r="D121">
        <v>27</v>
      </c>
      <c r="G121" s="7">
        <f t="shared" si="6"/>
        <v>22</v>
      </c>
      <c r="J121" s="7">
        <f t="shared" si="7"/>
        <v>32.926829268292686</v>
      </c>
    </row>
    <row r="122" spans="1:10" x14ac:dyDescent="0.35">
      <c r="A122" t="s">
        <v>324</v>
      </c>
      <c r="B122" s="19" t="s">
        <v>106</v>
      </c>
      <c r="C122">
        <v>8</v>
      </c>
      <c r="D122">
        <v>21</v>
      </c>
      <c r="G122" s="7">
        <f t="shared" si="6"/>
        <v>16</v>
      </c>
      <c r="J122" s="7">
        <f t="shared" si="7"/>
        <v>25.609756097560975</v>
      </c>
    </row>
    <row r="123" spans="1:10" x14ac:dyDescent="0.35">
      <c r="A123" t="s">
        <v>324</v>
      </c>
      <c r="B123" s="19" t="s">
        <v>11</v>
      </c>
      <c r="C123">
        <v>24</v>
      </c>
      <c r="D123">
        <v>49</v>
      </c>
      <c r="G123" s="7">
        <f t="shared" si="6"/>
        <v>48</v>
      </c>
      <c r="J123" s="7">
        <f t="shared" si="7"/>
        <v>59.756097560975604</v>
      </c>
    </row>
    <row r="124" spans="1:10" x14ac:dyDescent="0.35">
      <c r="A124" t="s">
        <v>324</v>
      </c>
      <c r="B124" s="19" t="s">
        <v>107</v>
      </c>
      <c r="C124">
        <v>19</v>
      </c>
      <c r="D124">
        <v>42</v>
      </c>
      <c r="G124" s="7">
        <f t="shared" si="6"/>
        <v>38</v>
      </c>
      <c r="J124" s="7">
        <f t="shared" si="7"/>
        <v>51.219512195121951</v>
      </c>
    </row>
    <row r="125" spans="1:10" x14ac:dyDescent="0.35">
      <c r="G125" s="7"/>
      <c r="J125" s="7"/>
    </row>
    <row r="126" spans="1:10" x14ac:dyDescent="0.35">
      <c r="A126" t="s">
        <v>336</v>
      </c>
      <c r="B126" s="24" t="s">
        <v>3</v>
      </c>
      <c r="C126" s="16">
        <v>31</v>
      </c>
      <c r="D126">
        <v>0</v>
      </c>
      <c r="F126" s="19">
        <v>148</v>
      </c>
      <c r="G126" s="7">
        <f>C126/148*100</f>
        <v>20.945945945945947</v>
      </c>
      <c r="I126" s="19">
        <f>327-F126</f>
        <v>179</v>
      </c>
      <c r="J126" s="7">
        <f>D126/179*100</f>
        <v>0</v>
      </c>
    </row>
    <row r="127" spans="1:10" x14ac:dyDescent="0.35">
      <c r="A127" t="s">
        <v>325</v>
      </c>
      <c r="B127" s="24" t="s">
        <v>4</v>
      </c>
      <c r="C127" s="16">
        <v>27</v>
      </c>
      <c r="D127">
        <v>0</v>
      </c>
      <c r="G127" s="7">
        <f t="shared" ref="G127:G131" si="8">C127/148*100</f>
        <v>18.243243243243242</v>
      </c>
      <c r="J127" s="7">
        <f t="shared" ref="J127:J131" si="9">D127/179*100</f>
        <v>0</v>
      </c>
    </row>
    <row r="128" spans="1:10" x14ac:dyDescent="0.35">
      <c r="A128" t="s">
        <v>325</v>
      </c>
      <c r="B128" s="24" t="s">
        <v>5</v>
      </c>
      <c r="C128" s="16">
        <v>36</v>
      </c>
      <c r="D128">
        <v>0</v>
      </c>
      <c r="G128" s="7">
        <f t="shared" si="8"/>
        <v>24.324324324324326</v>
      </c>
      <c r="J128" s="7">
        <f t="shared" si="9"/>
        <v>0</v>
      </c>
    </row>
    <row r="129" spans="1:10" x14ac:dyDescent="0.35">
      <c r="A129" t="s">
        <v>325</v>
      </c>
      <c r="B129" s="24" t="s">
        <v>6</v>
      </c>
      <c r="C129" s="18">
        <v>148</v>
      </c>
      <c r="D129">
        <v>0</v>
      </c>
      <c r="G129" s="7">
        <f t="shared" si="8"/>
        <v>100</v>
      </c>
      <c r="J129" s="7">
        <f t="shared" si="9"/>
        <v>0</v>
      </c>
    </row>
    <row r="130" spans="1:10" x14ac:dyDescent="0.35">
      <c r="A130" t="s">
        <v>325</v>
      </c>
      <c r="B130" s="19" t="s">
        <v>9</v>
      </c>
      <c r="C130">
        <v>120</v>
      </c>
      <c r="D130">
        <v>128</v>
      </c>
      <c r="G130" s="7">
        <f t="shared" si="8"/>
        <v>81.081081081081081</v>
      </c>
      <c r="J130" s="7">
        <f t="shared" si="9"/>
        <v>71.508379888268152</v>
      </c>
    </row>
    <row r="131" spans="1:10" x14ac:dyDescent="0.35">
      <c r="A131" t="s">
        <v>325</v>
      </c>
      <c r="B131" s="19" t="s">
        <v>11</v>
      </c>
      <c r="C131">
        <v>97</v>
      </c>
      <c r="D131">
        <v>152</v>
      </c>
      <c r="G131" s="7">
        <f t="shared" si="8"/>
        <v>65.540540540540533</v>
      </c>
      <c r="J131" s="7">
        <f t="shared" si="9"/>
        <v>84.916201117318437</v>
      </c>
    </row>
    <row r="132" spans="1:10" x14ac:dyDescent="0.35">
      <c r="G132" s="7"/>
      <c r="J132" s="7"/>
    </row>
    <row r="133" spans="1:10" x14ac:dyDescent="0.35">
      <c r="A133" t="s">
        <v>337</v>
      </c>
      <c r="B133" s="24" t="s">
        <v>3</v>
      </c>
      <c r="C133" s="16">
        <v>154</v>
      </c>
      <c r="D133">
        <v>0</v>
      </c>
      <c r="F133" s="19">
        <v>534</v>
      </c>
      <c r="G133" s="7">
        <f>C133/534*100</f>
        <v>28.838951310861422</v>
      </c>
      <c r="I133" s="19">
        <f>1378-F133</f>
        <v>844</v>
      </c>
      <c r="J133" s="7">
        <f>D133/844*100</f>
        <v>0</v>
      </c>
    </row>
    <row r="134" spans="1:10" x14ac:dyDescent="0.35">
      <c r="A134" t="s">
        <v>321</v>
      </c>
      <c r="B134" s="24" t="s">
        <v>4</v>
      </c>
      <c r="C134" s="16">
        <v>109</v>
      </c>
      <c r="D134">
        <v>0</v>
      </c>
      <c r="G134" s="7">
        <f t="shared" ref="G134:G143" si="10">C134/534*100</f>
        <v>20.411985018726593</v>
      </c>
      <c r="J134" s="7">
        <f t="shared" ref="J134:J143" si="11">D134/844*100</f>
        <v>0</v>
      </c>
    </row>
    <row r="135" spans="1:10" x14ac:dyDescent="0.35">
      <c r="A135" t="s">
        <v>321</v>
      </c>
      <c r="B135" s="24" t="s">
        <v>5</v>
      </c>
      <c r="C135" s="16">
        <v>98</v>
      </c>
      <c r="D135">
        <v>0</v>
      </c>
      <c r="G135" s="7">
        <f t="shared" si="10"/>
        <v>18.352059925093634</v>
      </c>
      <c r="J135" s="7">
        <f t="shared" si="11"/>
        <v>0</v>
      </c>
    </row>
    <row r="136" spans="1:10" x14ac:dyDescent="0.35">
      <c r="A136" t="s">
        <v>321</v>
      </c>
      <c r="B136" s="24" t="s">
        <v>6</v>
      </c>
      <c r="C136" s="18">
        <v>534</v>
      </c>
      <c r="D136">
        <v>0</v>
      </c>
      <c r="G136" s="7">
        <f t="shared" si="10"/>
        <v>100</v>
      </c>
      <c r="J136" s="7">
        <f t="shared" si="11"/>
        <v>0</v>
      </c>
    </row>
    <row r="137" spans="1:10" x14ac:dyDescent="0.35">
      <c r="A137" t="s">
        <v>321</v>
      </c>
      <c r="B137" s="22" t="s">
        <v>7</v>
      </c>
      <c r="C137">
        <v>3</v>
      </c>
      <c r="D137">
        <v>157</v>
      </c>
      <c r="G137" s="7">
        <f t="shared" si="10"/>
        <v>0.5617977528089888</v>
      </c>
      <c r="J137" s="7">
        <f t="shared" si="11"/>
        <v>18.601895734597157</v>
      </c>
    </row>
    <row r="138" spans="1:10" x14ac:dyDescent="0.35">
      <c r="A138" t="s">
        <v>321</v>
      </c>
      <c r="B138" s="22" t="s">
        <v>8</v>
      </c>
      <c r="C138">
        <v>6</v>
      </c>
      <c r="D138">
        <v>180</v>
      </c>
      <c r="G138" s="7">
        <f t="shared" si="10"/>
        <v>1.1235955056179776</v>
      </c>
      <c r="J138" s="7">
        <f t="shared" si="11"/>
        <v>21.327014218009481</v>
      </c>
    </row>
    <row r="139" spans="1:10" x14ac:dyDescent="0.35">
      <c r="A139" t="s">
        <v>321</v>
      </c>
      <c r="B139" s="19" t="s">
        <v>9</v>
      </c>
      <c r="C139">
        <v>409</v>
      </c>
      <c r="D139">
        <v>525</v>
      </c>
      <c r="G139" s="7">
        <f t="shared" si="10"/>
        <v>76.591760299625463</v>
      </c>
      <c r="J139" s="7">
        <f t="shared" si="11"/>
        <v>62.203791469194314</v>
      </c>
    </row>
    <row r="140" spans="1:10" x14ac:dyDescent="0.35">
      <c r="A140" t="s">
        <v>321</v>
      </c>
      <c r="B140" s="19" t="s">
        <v>10</v>
      </c>
      <c r="C140">
        <v>169</v>
      </c>
      <c r="D140">
        <v>147</v>
      </c>
      <c r="G140" s="7">
        <f t="shared" si="10"/>
        <v>31.647940074906366</v>
      </c>
      <c r="J140" s="7">
        <f t="shared" si="11"/>
        <v>17.417061611374407</v>
      </c>
    </row>
    <row r="141" spans="1:10" x14ac:dyDescent="0.35">
      <c r="A141" t="s">
        <v>321</v>
      </c>
      <c r="B141" s="19" t="s">
        <v>106</v>
      </c>
      <c r="C141">
        <v>93</v>
      </c>
      <c r="D141">
        <v>215</v>
      </c>
      <c r="G141" s="7">
        <f t="shared" si="10"/>
        <v>17.415730337078653</v>
      </c>
      <c r="J141" s="7">
        <f t="shared" si="11"/>
        <v>25.473933649289098</v>
      </c>
    </row>
    <row r="142" spans="1:10" x14ac:dyDescent="0.35">
      <c r="A142" t="s">
        <v>321</v>
      </c>
      <c r="B142" s="19" t="s">
        <v>11</v>
      </c>
      <c r="C142">
        <v>296</v>
      </c>
      <c r="D142">
        <v>492</v>
      </c>
      <c r="G142" s="7">
        <f t="shared" si="10"/>
        <v>55.430711610486895</v>
      </c>
      <c r="J142" s="7">
        <f t="shared" si="11"/>
        <v>58.293838862559241</v>
      </c>
    </row>
    <row r="143" spans="1:10" x14ac:dyDescent="0.35">
      <c r="A143" t="s">
        <v>321</v>
      </c>
      <c r="B143" s="19" t="s">
        <v>107</v>
      </c>
      <c r="C143">
        <v>197</v>
      </c>
      <c r="D143">
        <v>356</v>
      </c>
      <c r="G143" s="7">
        <f t="shared" si="10"/>
        <v>36.891385767790261</v>
      </c>
      <c r="J143" s="7">
        <f t="shared" si="11"/>
        <v>42.18009478672986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zoomScale="120" zoomScaleNormal="120" workbookViewId="0">
      <selection activeCell="A14" sqref="A14"/>
    </sheetView>
  </sheetViews>
  <sheetFormatPr defaultColWidth="8.81640625" defaultRowHeight="14.5" x14ac:dyDescent="0.35"/>
  <cols>
    <col min="1" max="1" width="34.453125" customWidth="1"/>
    <col min="2" max="2" width="18.453125" bestFit="1" customWidth="1"/>
    <col min="3" max="3" width="9.6328125" customWidth="1"/>
    <col min="4" max="4" width="8.6328125" customWidth="1"/>
    <col min="5" max="5" width="4.81640625" customWidth="1"/>
    <col min="6" max="6" width="10" customWidth="1"/>
    <col min="7" max="7" width="9.81640625" customWidth="1"/>
    <col min="8" max="8" width="5" customWidth="1"/>
    <col min="9" max="9" width="9.36328125" customWidth="1"/>
    <col min="10" max="10" width="9.1796875" customWidth="1"/>
    <col min="11" max="11" width="12.36328125" customWidth="1"/>
    <col min="12" max="12" width="4.453125" customWidth="1"/>
    <col min="13" max="13" width="8.453125" bestFit="1" customWidth="1"/>
  </cols>
  <sheetData>
    <row r="1" spans="1:10" ht="72" customHeight="1" x14ac:dyDescent="0.35">
      <c r="A1" s="10" t="s">
        <v>0</v>
      </c>
      <c r="B1" s="10" t="s">
        <v>1</v>
      </c>
      <c r="C1" s="10" t="s">
        <v>342</v>
      </c>
      <c r="D1" s="10" t="s">
        <v>343</v>
      </c>
      <c r="E1" s="10"/>
      <c r="F1" s="10" t="s">
        <v>376</v>
      </c>
      <c r="G1" s="10" t="s">
        <v>344</v>
      </c>
      <c r="H1" s="11"/>
      <c r="I1" s="10" t="s">
        <v>375</v>
      </c>
      <c r="J1" s="10" t="s">
        <v>345</v>
      </c>
    </row>
    <row r="2" spans="1:10" x14ac:dyDescent="0.35">
      <c r="A2" s="1" t="s">
        <v>330</v>
      </c>
      <c r="B2" s="25" t="s">
        <v>3</v>
      </c>
      <c r="C2" s="17">
        <v>750</v>
      </c>
      <c r="D2" s="6">
        <v>0</v>
      </c>
      <c r="E2" s="6"/>
      <c r="F2" s="21">
        <v>1780</v>
      </c>
      <c r="G2" s="8">
        <f>C2/1780*100</f>
        <v>42.134831460674157</v>
      </c>
      <c r="H2" s="6"/>
      <c r="I2" s="21">
        <f>1973-F2</f>
        <v>193</v>
      </c>
      <c r="J2" s="8">
        <f>D2/193*100</f>
        <v>0</v>
      </c>
    </row>
    <row r="3" spans="1:10" x14ac:dyDescent="0.35">
      <c r="A3" s="1" t="s">
        <v>18</v>
      </c>
      <c r="B3" s="25" t="s">
        <v>19</v>
      </c>
      <c r="C3" s="17">
        <v>273</v>
      </c>
      <c r="D3" s="6">
        <v>0</v>
      </c>
      <c r="E3" s="6"/>
      <c r="F3" s="6"/>
      <c r="G3" s="8">
        <f t="shared" ref="G3:G7" si="0">C3/1780*100</f>
        <v>15.337078651685394</v>
      </c>
      <c r="H3" s="6"/>
      <c r="I3" s="6"/>
      <c r="J3" s="8">
        <f t="shared" ref="J3:J7" si="1">D3/193*100</f>
        <v>0</v>
      </c>
    </row>
    <row r="4" spans="1:10" x14ac:dyDescent="0.35">
      <c r="A4" s="1" t="s">
        <v>18</v>
      </c>
      <c r="B4" s="25" t="s">
        <v>4</v>
      </c>
      <c r="C4" s="17">
        <v>565</v>
      </c>
      <c r="D4" s="6">
        <v>0</v>
      </c>
      <c r="E4" s="6"/>
      <c r="F4" s="6"/>
      <c r="G4" s="8">
        <f t="shared" si="0"/>
        <v>31.741573033707866</v>
      </c>
      <c r="H4" s="6"/>
      <c r="I4" s="6"/>
      <c r="J4" s="8">
        <f t="shared" si="1"/>
        <v>0</v>
      </c>
    </row>
    <row r="5" spans="1:10" x14ac:dyDescent="0.35">
      <c r="A5" s="1" t="s">
        <v>18</v>
      </c>
      <c r="B5" s="25" t="s">
        <v>6</v>
      </c>
      <c r="C5" s="20">
        <v>1780</v>
      </c>
      <c r="D5" s="6">
        <v>0</v>
      </c>
      <c r="E5" s="6"/>
      <c r="F5" s="6"/>
      <c r="G5" s="8">
        <f t="shared" si="0"/>
        <v>100</v>
      </c>
      <c r="H5" s="6"/>
      <c r="I5" s="6"/>
      <c r="J5" s="8">
        <f t="shared" si="1"/>
        <v>0</v>
      </c>
    </row>
    <row r="6" spans="1:10" x14ac:dyDescent="0.35">
      <c r="A6" s="1" t="s">
        <v>18</v>
      </c>
      <c r="B6" s="26" t="s">
        <v>8</v>
      </c>
      <c r="C6" s="6">
        <v>9</v>
      </c>
      <c r="D6" s="6">
        <v>28</v>
      </c>
      <c r="E6" s="6"/>
      <c r="F6" s="6"/>
      <c r="G6" s="8">
        <f t="shared" si="0"/>
        <v>0.5056179775280899</v>
      </c>
      <c r="H6" s="6"/>
      <c r="I6" s="6"/>
      <c r="J6" s="8">
        <f t="shared" si="1"/>
        <v>14.507772020725387</v>
      </c>
    </row>
    <row r="7" spans="1:10" x14ac:dyDescent="0.35">
      <c r="A7" s="1" t="s">
        <v>18</v>
      </c>
      <c r="B7" s="27" t="s">
        <v>11</v>
      </c>
      <c r="C7" s="6">
        <v>1249</v>
      </c>
      <c r="D7" s="6">
        <v>71</v>
      </c>
      <c r="E7" s="6"/>
      <c r="F7" s="6"/>
      <c r="G7" s="8">
        <f t="shared" si="0"/>
        <v>70.168539325842687</v>
      </c>
      <c r="H7" s="6"/>
      <c r="I7" s="6"/>
      <c r="J7" s="8">
        <f t="shared" si="1"/>
        <v>36.787564766839374</v>
      </c>
    </row>
    <row r="9" spans="1:10" x14ac:dyDescent="0.35">
      <c r="A9" s="1" t="s">
        <v>329</v>
      </c>
      <c r="B9" s="25" t="s">
        <v>14</v>
      </c>
      <c r="C9" s="17">
        <v>1052</v>
      </c>
      <c r="D9" s="6">
        <v>0</v>
      </c>
      <c r="E9" s="6"/>
      <c r="F9" s="21">
        <v>2672</v>
      </c>
      <c r="G9" s="8">
        <f>C9/2672*100</f>
        <v>39.371257485029943</v>
      </c>
      <c r="H9" s="6"/>
      <c r="I9" s="21">
        <f>7429-F9</f>
        <v>4757</v>
      </c>
      <c r="J9" s="8">
        <f>D9/4757*100</f>
        <v>0</v>
      </c>
    </row>
    <row r="10" spans="1:10" x14ac:dyDescent="0.35">
      <c r="A10" s="1" t="s">
        <v>13</v>
      </c>
      <c r="B10" s="25" t="s">
        <v>3</v>
      </c>
      <c r="C10" s="17">
        <v>399</v>
      </c>
      <c r="D10" s="6">
        <v>0</v>
      </c>
      <c r="E10" s="6"/>
      <c r="F10" s="6"/>
      <c r="G10" s="8">
        <f t="shared" ref="G10:G16" si="2">C10/2672*100</f>
        <v>14.932634730538922</v>
      </c>
      <c r="H10" s="6"/>
      <c r="I10" s="6"/>
      <c r="J10" s="8">
        <f t="shared" ref="J10:J16" si="3">D10/4757*100</f>
        <v>0</v>
      </c>
    </row>
    <row r="11" spans="1:10" x14ac:dyDescent="0.35">
      <c r="A11" s="1" t="s">
        <v>13</v>
      </c>
      <c r="B11" s="25" t="s">
        <v>4</v>
      </c>
      <c r="C11" s="17">
        <v>504</v>
      </c>
      <c r="D11" s="6">
        <v>0</v>
      </c>
      <c r="E11" s="6"/>
      <c r="F11" s="6"/>
      <c r="G11" s="8">
        <f t="shared" si="2"/>
        <v>18.862275449101794</v>
      </c>
      <c r="H11" s="6"/>
      <c r="I11" s="6"/>
      <c r="J11" s="8">
        <f t="shared" si="3"/>
        <v>0</v>
      </c>
    </row>
    <row r="12" spans="1:10" x14ac:dyDescent="0.35">
      <c r="A12" s="1" t="s">
        <v>13</v>
      </c>
      <c r="B12" s="25" t="s">
        <v>6</v>
      </c>
      <c r="C12" s="20">
        <v>2672</v>
      </c>
      <c r="D12" s="6">
        <v>0</v>
      </c>
      <c r="E12" s="6"/>
      <c r="F12" s="6"/>
      <c r="G12" s="8">
        <f t="shared" si="2"/>
        <v>100</v>
      </c>
      <c r="H12" s="6"/>
      <c r="I12" s="6"/>
      <c r="J12" s="8">
        <f t="shared" si="3"/>
        <v>0</v>
      </c>
    </row>
    <row r="13" spans="1:10" x14ac:dyDescent="0.35">
      <c r="A13" s="1" t="s">
        <v>13</v>
      </c>
      <c r="B13" s="26" t="s">
        <v>15</v>
      </c>
      <c r="C13" s="6">
        <v>2</v>
      </c>
      <c r="D13" s="6">
        <v>589</v>
      </c>
      <c r="E13" s="6"/>
      <c r="F13" s="6"/>
      <c r="G13" s="8">
        <f t="shared" si="2"/>
        <v>7.4850299401197612E-2</v>
      </c>
      <c r="H13" s="6"/>
      <c r="I13" s="6"/>
      <c r="J13" s="8">
        <f t="shared" si="3"/>
        <v>12.381753205801976</v>
      </c>
    </row>
    <row r="14" spans="1:10" x14ac:dyDescent="0.35">
      <c r="A14" s="1" t="s">
        <v>13</v>
      </c>
      <c r="B14" s="26" t="s">
        <v>16</v>
      </c>
      <c r="C14" s="6">
        <v>5</v>
      </c>
      <c r="D14" s="6">
        <v>615</v>
      </c>
      <c r="E14" s="6"/>
      <c r="F14" s="6"/>
      <c r="G14" s="8">
        <f t="shared" si="2"/>
        <v>0.18712574850299402</v>
      </c>
      <c r="H14" s="6"/>
      <c r="I14" s="6"/>
      <c r="J14" s="38">
        <f t="shared" si="3"/>
        <v>12.928316165650619</v>
      </c>
    </row>
    <row r="15" spans="1:10" x14ac:dyDescent="0.35">
      <c r="A15" s="1" t="s">
        <v>13</v>
      </c>
      <c r="B15" s="26" t="s">
        <v>17</v>
      </c>
      <c r="C15" s="6">
        <v>47</v>
      </c>
      <c r="D15" s="6">
        <v>2010</v>
      </c>
      <c r="E15" s="6"/>
      <c r="F15" s="6"/>
      <c r="G15" s="8">
        <f t="shared" si="2"/>
        <v>1.7589820359281436</v>
      </c>
      <c r="H15" s="6"/>
      <c r="I15" s="6"/>
      <c r="J15" s="8">
        <f t="shared" si="3"/>
        <v>42.25352112676056</v>
      </c>
    </row>
    <row r="16" spans="1:10" x14ac:dyDescent="0.35">
      <c r="A16" s="1" t="s">
        <v>13</v>
      </c>
      <c r="B16" s="27" t="s">
        <v>11</v>
      </c>
      <c r="C16" s="6">
        <v>798</v>
      </c>
      <c r="D16" s="6">
        <v>2349</v>
      </c>
      <c r="E16" s="6"/>
      <c r="F16" s="6"/>
      <c r="G16" s="8">
        <f t="shared" si="2"/>
        <v>29.865269461077844</v>
      </c>
      <c r="H16" s="6"/>
      <c r="I16" s="6"/>
      <c r="J16" s="8">
        <f t="shared" si="3"/>
        <v>49.379861257094809</v>
      </c>
    </row>
    <row r="18" spans="1:10" x14ac:dyDescent="0.35">
      <c r="A18" s="1" t="s">
        <v>326</v>
      </c>
      <c r="B18" s="25" t="s">
        <v>3</v>
      </c>
      <c r="C18" s="17">
        <v>505</v>
      </c>
      <c r="D18" s="6">
        <v>0</v>
      </c>
      <c r="E18" s="6"/>
      <c r="F18" s="21">
        <v>1632</v>
      </c>
      <c r="G18" s="8">
        <f>C18/1632*100</f>
        <v>30.943627450980394</v>
      </c>
      <c r="H18" s="6"/>
      <c r="I18" s="21">
        <f>3679-1632</f>
        <v>2047</v>
      </c>
      <c r="J18" s="8">
        <f>D18/2047*100</f>
        <v>0</v>
      </c>
    </row>
    <row r="19" spans="1:10" x14ac:dyDescent="0.35">
      <c r="A19" s="1" t="s">
        <v>2</v>
      </c>
      <c r="B19" s="25" t="s">
        <v>4</v>
      </c>
      <c r="C19" s="17">
        <v>335</v>
      </c>
      <c r="D19" s="6">
        <v>0</v>
      </c>
      <c r="E19" s="6"/>
      <c r="F19" s="6"/>
      <c r="G19" s="8">
        <f t="shared" ref="G19:G26" si="4">C19/1632*100</f>
        <v>20.526960784313726</v>
      </c>
      <c r="H19" s="6"/>
      <c r="I19" s="6"/>
      <c r="J19" s="8">
        <f t="shared" ref="J19:J26" si="5">D19/2047*100</f>
        <v>0</v>
      </c>
    </row>
    <row r="20" spans="1:10" x14ac:dyDescent="0.35">
      <c r="A20" s="1" t="s">
        <v>2</v>
      </c>
      <c r="B20" s="25" t="s">
        <v>5</v>
      </c>
      <c r="C20" s="17">
        <v>263</v>
      </c>
      <c r="D20" s="6">
        <v>0</v>
      </c>
      <c r="E20" s="6"/>
      <c r="F20" s="6"/>
      <c r="G20" s="8">
        <f t="shared" si="4"/>
        <v>16.115196078431374</v>
      </c>
      <c r="H20" s="6"/>
      <c r="I20" s="6"/>
      <c r="J20" s="8">
        <f t="shared" si="5"/>
        <v>0</v>
      </c>
    </row>
    <row r="21" spans="1:10" x14ac:dyDescent="0.35">
      <c r="A21" s="1" t="s">
        <v>2</v>
      </c>
      <c r="B21" s="25" t="s">
        <v>6</v>
      </c>
      <c r="C21" s="20">
        <v>1632</v>
      </c>
      <c r="D21" s="6">
        <v>0</v>
      </c>
      <c r="E21" s="6"/>
      <c r="F21" s="6"/>
      <c r="G21" s="8">
        <f t="shared" si="4"/>
        <v>100</v>
      </c>
      <c r="H21" s="6"/>
      <c r="I21" s="6"/>
      <c r="J21" s="8">
        <f t="shared" si="5"/>
        <v>0</v>
      </c>
    </row>
    <row r="22" spans="1:10" x14ac:dyDescent="0.35">
      <c r="A22" s="1" t="s">
        <v>2</v>
      </c>
      <c r="B22" s="26" t="s">
        <v>7</v>
      </c>
      <c r="C22" s="6">
        <v>6</v>
      </c>
      <c r="D22" s="6">
        <v>346</v>
      </c>
      <c r="E22" s="6"/>
      <c r="F22" s="6"/>
      <c r="G22" s="8">
        <f t="shared" si="4"/>
        <v>0.36764705882352938</v>
      </c>
      <c r="H22" s="6"/>
      <c r="I22" s="6"/>
      <c r="J22" s="8">
        <f t="shared" si="5"/>
        <v>16.902784562774791</v>
      </c>
    </row>
    <row r="23" spans="1:10" x14ac:dyDescent="0.35">
      <c r="A23" s="1" t="s">
        <v>2</v>
      </c>
      <c r="B23" s="26" t="s">
        <v>8</v>
      </c>
      <c r="C23" s="6">
        <v>43</v>
      </c>
      <c r="D23" s="6">
        <v>419</v>
      </c>
      <c r="E23" s="6"/>
      <c r="F23" s="6"/>
      <c r="G23" s="8">
        <f t="shared" si="4"/>
        <v>2.6348039215686274</v>
      </c>
      <c r="H23" s="6"/>
      <c r="I23" s="6"/>
      <c r="J23" s="8">
        <f t="shared" si="5"/>
        <v>20.468978993649241</v>
      </c>
    </row>
    <row r="24" spans="1:10" x14ac:dyDescent="0.35">
      <c r="A24" s="1" t="s">
        <v>2</v>
      </c>
      <c r="B24" s="27" t="s">
        <v>9</v>
      </c>
      <c r="C24" s="6">
        <v>1223</v>
      </c>
      <c r="D24" s="6">
        <v>1276</v>
      </c>
      <c r="E24" s="6"/>
      <c r="F24" s="6"/>
      <c r="G24" s="8">
        <f t="shared" si="4"/>
        <v>74.938725490196077</v>
      </c>
      <c r="H24" s="6"/>
      <c r="I24" s="6"/>
      <c r="J24" s="8">
        <f t="shared" si="5"/>
        <v>62.335124572545183</v>
      </c>
    </row>
    <row r="25" spans="1:10" x14ac:dyDescent="0.35">
      <c r="A25" s="1" t="s">
        <v>2</v>
      </c>
      <c r="B25" s="27" t="s">
        <v>10</v>
      </c>
      <c r="C25" s="6">
        <v>445</v>
      </c>
      <c r="D25" s="6">
        <v>314</v>
      </c>
      <c r="E25" s="6"/>
      <c r="F25" s="6"/>
      <c r="G25" s="8">
        <f t="shared" si="4"/>
        <v>27.267156862745097</v>
      </c>
      <c r="H25" s="6"/>
      <c r="I25" s="6"/>
      <c r="J25" s="8">
        <f t="shared" si="5"/>
        <v>15.33952125061065</v>
      </c>
    </row>
    <row r="26" spans="1:10" x14ac:dyDescent="0.35">
      <c r="A26" s="1" t="s">
        <v>2</v>
      </c>
      <c r="B26" s="27" t="s">
        <v>11</v>
      </c>
      <c r="C26" s="6">
        <v>967</v>
      </c>
      <c r="D26" s="6">
        <v>1535</v>
      </c>
      <c r="E26" s="6"/>
      <c r="F26" s="6"/>
      <c r="G26" s="8">
        <f t="shared" si="4"/>
        <v>59.252450980392155</v>
      </c>
      <c r="H26" s="6"/>
      <c r="I26" s="6"/>
      <c r="J26" s="8">
        <f t="shared" si="5"/>
        <v>74.987787005373718</v>
      </c>
    </row>
    <row r="27" spans="1:10" x14ac:dyDescent="0.35">
      <c r="A27" s="1"/>
      <c r="B27" s="27"/>
      <c r="C27" s="4"/>
      <c r="D27" s="4"/>
      <c r="E27" s="4"/>
      <c r="F27" s="4"/>
      <c r="G27" s="9"/>
      <c r="H27" s="4"/>
      <c r="I27" s="4"/>
      <c r="J27" s="9"/>
    </row>
    <row r="28" spans="1:10" x14ac:dyDescent="0.35">
      <c r="A28" s="1" t="s">
        <v>327</v>
      </c>
      <c r="B28" s="25" t="s">
        <v>3</v>
      </c>
      <c r="C28" s="17">
        <v>112</v>
      </c>
      <c r="D28" s="6">
        <v>0</v>
      </c>
      <c r="E28" s="6"/>
      <c r="F28" s="21">
        <v>446</v>
      </c>
      <c r="G28" s="8">
        <f>C28/446*100</f>
        <v>25.112107623318387</v>
      </c>
      <c r="H28" s="6"/>
      <c r="I28" s="21">
        <f>1021-446</f>
        <v>575</v>
      </c>
      <c r="J28" s="8">
        <f>D28/575*100</f>
        <v>0</v>
      </c>
    </row>
    <row r="29" spans="1:10" x14ac:dyDescent="0.35">
      <c r="A29" s="1" t="s">
        <v>20</v>
      </c>
      <c r="B29" s="25" t="s">
        <v>4</v>
      </c>
      <c r="C29" s="17">
        <v>92</v>
      </c>
      <c r="D29" s="6">
        <v>0</v>
      </c>
      <c r="E29" s="6"/>
      <c r="F29" s="6"/>
      <c r="G29" s="8">
        <f t="shared" ref="G29:G33" si="6">C29/446*100</f>
        <v>20.627802690582961</v>
      </c>
      <c r="H29" s="6"/>
      <c r="I29" s="6"/>
      <c r="J29" s="8">
        <f t="shared" ref="J29:J33" si="7">D29/575*100</f>
        <v>0</v>
      </c>
    </row>
    <row r="30" spans="1:10" x14ac:dyDescent="0.35">
      <c r="A30" s="1" t="s">
        <v>20</v>
      </c>
      <c r="B30" s="25" t="s">
        <v>5</v>
      </c>
      <c r="C30" s="17">
        <v>76</v>
      </c>
      <c r="D30" s="6">
        <v>0</v>
      </c>
      <c r="E30" s="6"/>
      <c r="F30" s="6"/>
      <c r="G30" s="8">
        <f t="shared" si="6"/>
        <v>17.040358744394617</v>
      </c>
      <c r="H30" s="6"/>
      <c r="I30" s="6"/>
      <c r="J30" s="8">
        <f t="shared" si="7"/>
        <v>0</v>
      </c>
    </row>
    <row r="31" spans="1:10" x14ac:dyDescent="0.35">
      <c r="A31" s="1" t="s">
        <v>20</v>
      </c>
      <c r="B31" s="25" t="s">
        <v>6</v>
      </c>
      <c r="C31" s="20">
        <v>446</v>
      </c>
      <c r="D31" s="6">
        <v>0</v>
      </c>
      <c r="E31" s="6"/>
      <c r="F31" s="6"/>
      <c r="G31" s="8">
        <f t="shared" si="6"/>
        <v>100</v>
      </c>
      <c r="H31" s="6"/>
      <c r="I31" s="6"/>
      <c r="J31" s="8">
        <f t="shared" si="7"/>
        <v>0</v>
      </c>
    </row>
    <row r="32" spans="1:10" x14ac:dyDescent="0.35">
      <c r="A32" s="1" t="s">
        <v>20</v>
      </c>
      <c r="B32" s="27" t="s">
        <v>9</v>
      </c>
      <c r="C32" s="6">
        <v>331</v>
      </c>
      <c r="D32" s="6">
        <v>402</v>
      </c>
      <c r="E32" s="6"/>
      <c r="F32" s="6"/>
      <c r="G32" s="8">
        <f t="shared" si="6"/>
        <v>74.215246636771298</v>
      </c>
      <c r="H32" s="6"/>
      <c r="I32" s="6"/>
      <c r="J32" s="8">
        <f t="shared" si="7"/>
        <v>69.913043478260875</v>
      </c>
    </row>
    <row r="33" spans="1:10" x14ac:dyDescent="0.35">
      <c r="A33" s="1" t="s">
        <v>20</v>
      </c>
      <c r="B33" s="27" t="s">
        <v>11</v>
      </c>
      <c r="C33" s="6">
        <v>284</v>
      </c>
      <c r="D33" s="6">
        <v>446</v>
      </c>
      <c r="E33" s="6"/>
      <c r="F33" s="6"/>
      <c r="G33" s="8">
        <f t="shared" si="6"/>
        <v>63.677130044843047</v>
      </c>
      <c r="H33" s="6"/>
      <c r="I33" s="6"/>
      <c r="J33" s="8">
        <f t="shared" si="7"/>
        <v>77.565217391304358</v>
      </c>
    </row>
    <row r="34" spans="1:10" x14ac:dyDescent="0.35">
      <c r="A34" s="1"/>
      <c r="B34" s="27"/>
      <c r="C34" s="4"/>
      <c r="D34" s="4"/>
      <c r="E34" s="4"/>
      <c r="F34" s="4"/>
      <c r="G34" s="9"/>
      <c r="H34" s="4"/>
      <c r="I34" s="4"/>
      <c r="J34" s="9"/>
    </row>
    <row r="35" spans="1:10" x14ac:dyDescent="0.35">
      <c r="A35" s="1" t="s">
        <v>328</v>
      </c>
      <c r="B35" s="25" t="s">
        <v>3</v>
      </c>
      <c r="C35" s="17">
        <v>266</v>
      </c>
      <c r="D35" s="6">
        <v>0</v>
      </c>
      <c r="E35" s="6"/>
      <c r="F35" s="21">
        <v>892</v>
      </c>
      <c r="G35" s="8">
        <f>C35/892*100</f>
        <v>29.820627802690581</v>
      </c>
      <c r="H35" s="6"/>
      <c r="I35" s="21">
        <f>1733-892</f>
        <v>841</v>
      </c>
      <c r="J35" s="8">
        <f>D35/841*100</f>
        <v>0</v>
      </c>
    </row>
    <row r="36" spans="1:10" x14ac:dyDescent="0.35">
      <c r="A36" s="1" t="s">
        <v>12</v>
      </c>
      <c r="B36" s="25" t="s">
        <v>4</v>
      </c>
      <c r="C36" s="17">
        <v>203</v>
      </c>
      <c r="D36" s="6">
        <v>0</v>
      </c>
      <c r="E36" s="6"/>
      <c r="F36" s="6"/>
      <c r="G36" s="8">
        <f t="shared" ref="G36:G42" si="8">C36/892*100</f>
        <v>22.757847533632287</v>
      </c>
      <c r="H36" s="6"/>
      <c r="I36" s="6"/>
      <c r="J36" s="8">
        <f t="shared" ref="J36:J42" si="9">D36/841*100</f>
        <v>0</v>
      </c>
    </row>
    <row r="37" spans="1:10" x14ac:dyDescent="0.35">
      <c r="A37" s="1" t="s">
        <v>12</v>
      </c>
      <c r="B37" s="25" t="s">
        <v>5</v>
      </c>
      <c r="C37" s="17">
        <v>150</v>
      </c>
      <c r="D37" s="6">
        <v>0</v>
      </c>
      <c r="E37" s="6"/>
      <c r="F37" s="6"/>
      <c r="G37" s="8">
        <f t="shared" si="8"/>
        <v>16.816143497757849</v>
      </c>
      <c r="H37" s="6"/>
      <c r="I37" s="6"/>
      <c r="J37" s="8">
        <f t="shared" si="9"/>
        <v>0</v>
      </c>
    </row>
    <row r="38" spans="1:10" x14ac:dyDescent="0.35">
      <c r="A38" s="1" t="s">
        <v>12</v>
      </c>
      <c r="B38" s="25" t="s">
        <v>6</v>
      </c>
      <c r="C38" s="20">
        <v>892</v>
      </c>
      <c r="D38" s="6">
        <v>0</v>
      </c>
      <c r="E38" s="6"/>
      <c r="F38" s="6"/>
      <c r="G38" s="8">
        <f t="shared" si="8"/>
        <v>100</v>
      </c>
      <c r="H38" s="6"/>
      <c r="I38" s="6"/>
      <c r="J38" s="8">
        <f t="shared" si="9"/>
        <v>0</v>
      </c>
    </row>
    <row r="39" spans="1:10" x14ac:dyDescent="0.35">
      <c r="A39" s="1" t="s">
        <v>12</v>
      </c>
      <c r="B39" s="26" t="s">
        <v>7</v>
      </c>
      <c r="C39" s="6">
        <v>2</v>
      </c>
      <c r="D39" s="6">
        <v>115</v>
      </c>
      <c r="E39" s="6"/>
      <c r="F39" s="6"/>
      <c r="G39" s="8">
        <f t="shared" si="8"/>
        <v>0.22421524663677131</v>
      </c>
      <c r="H39" s="6"/>
      <c r="I39" s="6"/>
      <c r="J39" s="8">
        <f t="shared" si="9"/>
        <v>13.674197384066588</v>
      </c>
    </row>
    <row r="40" spans="1:10" x14ac:dyDescent="0.35">
      <c r="A40" s="1" t="s">
        <v>12</v>
      </c>
      <c r="B40" s="26" t="s">
        <v>8</v>
      </c>
      <c r="C40" s="6">
        <v>12</v>
      </c>
      <c r="D40" s="6">
        <v>147</v>
      </c>
      <c r="E40" s="6"/>
      <c r="F40" s="6"/>
      <c r="G40" s="8">
        <f t="shared" si="8"/>
        <v>1.3452914798206279</v>
      </c>
      <c r="H40" s="6"/>
      <c r="I40" s="6"/>
      <c r="J40" s="8">
        <f t="shared" si="9"/>
        <v>17.47919143876338</v>
      </c>
    </row>
    <row r="41" spans="1:10" x14ac:dyDescent="0.35">
      <c r="A41" s="1" t="s">
        <v>12</v>
      </c>
      <c r="B41" s="27" t="s">
        <v>9</v>
      </c>
      <c r="C41" s="6">
        <v>469</v>
      </c>
      <c r="D41" s="6">
        <v>394</v>
      </c>
      <c r="E41" s="6"/>
      <c r="F41" s="6"/>
      <c r="G41" s="8">
        <f t="shared" si="8"/>
        <v>52.578475336322875</v>
      </c>
      <c r="H41" s="6"/>
      <c r="I41" s="6"/>
      <c r="J41" s="8">
        <f t="shared" si="9"/>
        <v>46.848989298454221</v>
      </c>
    </row>
    <row r="42" spans="1:10" x14ac:dyDescent="0.35">
      <c r="A42" s="1" t="s">
        <v>12</v>
      </c>
      <c r="B42" s="27" t="s">
        <v>11</v>
      </c>
      <c r="C42" s="6">
        <v>467</v>
      </c>
      <c r="D42" s="6">
        <v>592</v>
      </c>
      <c r="E42" s="6"/>
      <c r="F42" s="6"/>
      <c r="G42" s="8">
        <f t="shared" si="8"/>
        <v>52.3542600896861</v>
      </c>
      <c r="H42" s="6"/>
      <c r="I42" s="6"/>
      <c r="J42" s="8">
        <f t="shared" si="9"/>
        <v>70.392390011890598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5E51-88EE-CD46-8E87-D9E7F74B0D1D}">
  <dimension ref="A1:R34"/>
  <sheetViews>
    <sheetView zoomScale="120" zoomScaleNormal="120" workbookViewId="0"/>
  </sheetViews>
  <sheetFormatPr defaultColWidth="10.90625" defaultRowHeight="14.5" x14ac:dyDescent="0.35"/>
  <cols>
    <col min="2" max="2" width="8.1796875" customWidth="1"/>
    <col min="3" max="3" width="7.1796875" customWidth="1"/>
    <col min="4" max="4" width="6.453125" customWidth="1"/>
    <col min="5" max="5" width="12.453125" customWidth="1"/>
    <col min="6" max="6" width="7.81640625" customWidth="1"/>
    <col min="7" max="7" width="6.453125" customWidth="1"/>
    <col min="8" max="8" width="5.36328125" customWidth="1"/>
    <col min="9" max="9" width="9.36328125" customWidth="1"/>
    <col min="10" max="10" width="5.1796875" customWidth="1"/>
    <col min="11" max="11" width="12.6328125" customWidth="1"/>
    <col min="12" max="12" width="7.36328125" customWidth="1"/>
    <col min="13" max="13" width="9.1796875" customWidth="1"/>
    <col min="14" max="14" width="4.453125" customWidth="1"/>
    <col min="15" max="15" width="9.453125" customWidth="1"/>
    <col min="16" max="16" width="7.453125" customWidth="1"/>
    <col min="17" max="17" width="6.453125" customWidth="1"/>
  </cols>
  <sheetData>
    <row r="1" spans="1:18" ht="87" x14ac:dyDescent="0.35">
      <c r="A1" s="2" t="s">
        <v>356</v>
      </c>
      <c r="B1" s="2" t="s">
        <v>105</v>
      </c>
      <c r="C1" s="2" t="s">
        <v>358</v>
      </c>
      <c r="D1" s="2"/>
      <c r="E1" s="2" t="s">
        <v>357</v>
      </c>
      <c r="F1" s="2" t="s">
        <v>105</v>
      </c>
      <c r="G1" s="2" t="s">
        <v>359</v>
      </c>
      <c r="H1" s="2"/>
      <c r="I1" s="2" t="s">
        <v>378</v>
      </c>
      <c r="J1" s="2"/>
      <c r="K1" s="2" t="s">
        <v>360</v>
      </c>
      <c r="L1" s="2" t="s">
        <v>105</v>
      </c>
      <c r="M1" s="2" t="s">
        <v>361</v>
      </c>
      <c r="N1" s="2"/>
      <c r="O1" s="2" t="s">
        <v>374</v>
      </c>
      <c r="P1" s="2" t="s">
        <v>105</v>
      </c>
      <c r="Q1" s="2" t="s">
        <v>373</v>
      </c>
    </row>
    <row r="2" spans="1:18" x14ac:dyDescent="0.35">
      <c r="A2" s="13" t="s">
        <v>346</v>
      </c>
      <c r="B2" s="19">
        <v>157</v>
      </c>
      <c r="C2" s="3"/>
      <c r="D2" s="3"/>
      <c r="E2" s="5" t="s">
        <v>346</v>
      </c>
      <c r="F2" s="19">
        <v>62</v>
      </c>
      <c r="G2" s="4"/>
      <c r="H2" s="4"/>
      <c r="I2" s="4" t="s">
        <v>379</v>
      </c>
      <c r="J2" s="4"/>
      <c r="K2" s="5" t="s">
        <v>346</v>
      </c>
      <c r="L2" s="19">
        <v>160</v>
      </c>
      <c r="M2" s="4"/>
      <c r="N2" s="4"/>
      <c r="O2" s="5" t="s">
        <v>346</v>
      </c>
      <c r="P2" s="19">
        <v>218</v>
      </c>
      <c r="Q2" s="3"/>
      <c r="R2" s="4"/>
    </row>
    <row r="3" spans="1:18" x14ac:dyDescent="0.35">
      <c r="A3" t="s">
        <v>21</v>
      </c>
      <c r="B3">
        <v>41</v>
      </c>
      <c r="C3" s="14">
        <f>B3/157*100</f>
        <v>26.114649681528661</v>
      </c>
      <c r="E3" t="s">
        <v>22</v>
      </c>
      <c r="F3">
        <v>15</v>
      </c>
      <c r="G3" s="14">
        <f>F3/62*100</f>
        <v>24.193548387096776</v>
      </c>
      <c r="K3" t="s">
        <v>24</v>
      </c>
      <c r="L3">
        <v>63</v>
      </c>
      <c r="M3" s="14">
        <f>L3/160*100</f>
        <v>39.375</v>
      </c>
      <c r="O3" t="s">
        <v>21</v>
      </c>
      <c r="P3">
        <v>139</v>
      </c>
      <c r="Q3" s="14">
        <f>P3/218*100</f>
        <v>63.761467889908253</v>
      </c>
    </row>
    <row r="4" spans="1:18" x14ac:dyDescent="0.35">
      <c r="A4" t="s">
        <v>22</v>
      </c>
      <c r="B4">
        <v>30</v>
      </c>
      <c r="C4" s="14">
        <f t="shared" ref="C4:C34" si="0">B4/157*100</f>
        <v>19.108280254777071</v>
      </c>
      <c r="E4" t="s">
        <v>21</v>
      </c>
      <c r="F4">
        <v>14</v>
      </c>
      <c r="G4" s="14">
        <f t="shared" ref="G4:G19" si="1">F4/62*100</f>
        <v>22.58064516129032</v>
      </c>
      <c r="K4" t="s">
        <v>22</v>
      </c>
      <c r="L4">
        <v>38</v>
      </c>
      <c r="M4" s="14">
        <f t="shared" ref="M4:M16" si="2">L4/160*100</f>
        <v>23.75</v>
      </c>
      <c r="O4" t="s">
        <v>22</v>
      </c>
      <c r="P4">
        <v>43</v>
      </c>
      <c r="Q4" s="14">
        <f t="shared" ref="Q4:Q8" si="3">P4/218*100</f>
        <v>19.724770642201836</v>
      </c>
    </row>
    <row r="5" spans="1:18" x14ac:dyDescent="0.35">
      <c r="A5" t="s">
        <v>23</v>
      </c>
      <c r="B5">
        <v>22</v>
      </c>
      <c r="C5" s="14">
        <f t="shared" si="0"/>
        <v>14.012738853503185</v>
      </c>
      <c r="E5" t="s">
        <v>23</v>
      </c>
      <c r="F5">
        <v>11</v>
      </c>
      <c r="G5" s="14">
        <f t="shared" si="1"/>
        <v>17.741935483870968</v>
      </c>
      <c r="K5" t="s">
        <v>21</v>
      </c>
      <c r="L5">
        <v>20</v>
      </c>
      <c r="M5" s="14">
        <f t="shared" si="2"/>
        <v>12.5</v>
      </c>
      <c r="O5" t="s">
        <v>33</v>
      </c>
      <c r="P5">
        <v>27</v>
      </c>
      <c r="Q5" s="14">
        <f t="shared" si="3"/>
        <v>12.385321100917432</v>
      </c>
    </row>
    <row r="6" spans="1:18" x14ac:dyDescent="0.35">
      <c r="A6" t="s">
        <v>25</v>
      </c>
      <c r="B6">
        <v>11</v>
      </c>
      <c r="C6" s="14">
        <f t="shared" si="0"/>
        <v>7.0063694267515926</v>
      </c>
      <c r="E6" t="s">
        <v>25</v>
      </c>
      <c r="F6">
        <v>4</v>
      </c>
      <c r="G6" s="14">
        <f t="shared" si="1"/>
        <v>6.4516129032258061</v>
      </c>
      <c r="K6" t="s">
        <v>26</v>
      </c>
      <c r="L6">
        <v>17</v>
      </c>
      <c r="M6" s="14">
        <f t="shared" si="2"/>
        <v>10.625</v>
      </c>
      <c r="O6" t="s">
        <v>28</v>
      </c>
      <c r="P6">
        <v>6</v>
      </c>
      <c r="Q6" s="14">
        <f t="shared" si="3"/>
        <v>2.7522935779816518</v>
      </c>
    </row>
    <row r="7" spans="1:18" x14ac:dyDescent="0.35">
      <c r="A7" t="s">
        <v>24</v>
      </c>
      <c r="B7">
        <v>8</v>
      </c>
      <c r="C7" s="14">
        <f t="shared" si="0"/>
        <v>5.095541401273886</v>
      </c>
      <c r="E7" t="s">
        <v>24</v>
      </c>
      <c r="F7">
        <v>4</v>
      </c>
      <c r="G7" s="14">
        <f t="shared" si="1"/>
        <v>6.4516129032258061</v>
      </c>
      <c r="K7" t="s">
        <v>31</v>
      </c>
      <c r="L7">
        <v>7</v>
      </c>
      <c r="M7" s="14">
        <f t="shared" si="2"/>
        <v>4.375</v>
      </c>
      <c r="O7" t="s">
        <v>35</v>
      </c>
      <c r="P7">
        <v>2</v>
      </c>
      <c r="Q7" s="14">
        <f t="shared" si="3"/>
        <v>0.91743119266055051</v>
      </c>
    </row>
    <row r="8" spans="1:18" x14ac:dyDescent="0.35">
      <c r="A8" t="s">
        <v>26</v>
      </c>
      <c r="B8">
        <v>7</v>
      </c>
      <c r="C8" s="14">
        <f t="shared" si="0"/>
        <v>4.4585987261146496</v>
      </c>
      <c r="E8" t="s">
        <v>27</v>
      </c>
      <c r="F8">
        <v>3</v>
      </c>
      <c r="G8" s="14">
        <f t="shared" si="1"/>
        <v>4.838709677419355</v>
      </c>
      <c r="K8" t="s">
        <v>34</v>
      </c>
      <c r="L8">
        <v>3</v>
      </c>
      <c r="M8" s="14">
        <f t="shared" si="2"/>
        <v>1.875</v>
      </c>
      <c r="O8" t="s">
        <v>24</v>
      </c>
      <c r="P8">
        <v>1</v>
      </c>
      <c r="Q8" s="14">
        <f t="shared" si="3"/>
        <v>0.45871559633027525</v>
      </c>
    </row>
    <row r="9" spans="1:18" x14ac:dyDescent="0.35">
      <c r="A9" t="s">
        <v>27</v>
      </c>
      <c r="B9">
        <v>5</v>
      </c>
      <c r="C9" s="14">
        <f t="shared" si="0"/>
        <v>3.1847133757961785</v>
      </c>
      <c r="E9" t="s">
        <v>299</v>
      </c>
      <c r="F9">
        <v>1</v>
      </c>
      <c r="G9" s="14">
        <f t="shared" si="1"/>
        <v>1.6129032258064515</v>
      </c>
      <c r="K9" t="s">
        <v>27</v>
      </c>
      <c r="L9">
        <v>2</v>
      </c>
      <c r="M9" s="14">
        <f t="shared" si="2"/>
        <v>1.25</v>
      </c>
    </row>
    <row r="10" spans="1:18" x14ac:dyDescent="0.35">
      <c r="A10" t="s">
        <v>30</v>
      </c>
      <c r="B10">
        <v>4</v>
      </c>
      <c r="C10" s="14">
        <f t="shared" si="0"/>
        <v>2.547770700636943</v>
      </c>
      <c r="E10" t="s">
        <v>29</v>
      </c>
      <c r="F10">
        <v>1</v>
      </c>
      <c r="G10" s="14">
        <f t="shared" si="1"/>
        <v>1.6129032258064515</v>
      </c>
      <c r="K10" t="s">
        <v>300</v>
      </c>
      <c r="L10">
        <v>2</v>
      </c>
      <c r="M10" s="14">
        <f t="shared" si="2"/>
        <v>1.25</v>
      </c>
    </row>
    <row r="11" spans="1:18" x14ac:dyDescent="0.35">
      <c r="A11" t="s">
        <v>33</v>
      </c>
      <c r="B11">
        <v>3</v>
      </c>
      <c r="C11" s="14">
        <f t="shared" si="0"/>
        <v>1.910828025477707</v>
      </c>
      <c r="E11" t="s">
        <v>36</v>
      </c>
      <c r="F11">
        <v>1</v>
      </c>
      <c r="G11" s="14">
        <f t="shared" si="1"/>
        <v>1.6129032258064515</v>
      </c>
      <c r="K11" t="s">
        <v>23</v>
      </c>
      <c r="L11">
        <v>2</v>
      </c>
      <c r="M11" s="14">
        <f t="shared" si="2"/>
        <v>1.25</v>
      </c>
    </row>
    <row r="12" spans="1:18" x14ac:dyDescent="0.35">
      <c r="A12" t="s">
        <v>301</v>
      </c>
      <c r="B12">
        <v>2</v>
      </c>
      <c r="C12" s="14">
        <f t="shared" si="0"/>
        <v>1.2738853503184715</v>
      </c>
      <c r="E12" t="s">
        <v>26</v>
      </c>
      <c r="F12">
        <v>1</v>
      </c>
      <c r="G12" s="14">
        <f t="shared" si="1"/>
        <v>1.6129032258064515</v>
      </c>
      <c r="K12" t="s">
        <v>41</v>
      </c>
      <c r="L12">
        <v>2</v>
      </c>
      <c r="M12" s="14">
        <f t="shared" si="2"/>
        <v>1.25</v>
      </c>
    </row>
    <row r="13" spans="1:18" x14ac:dyDescent="0.35">
      <c r="A13" t="s">
        <v>32</v>
      </c>
      <c r="B13">
        <v>2</v>
      </c>
      <c r="C13" s="14">
        <f t="shared" si="0"/>
        <v>1.2738853503184715</v>
      </c>
      <c r="E13" t="s">
        <v>47</v>
      </c>
      <c r="F13">
        <v>1</v>
      </c>
      <c r="G13" s="14">
        <f t="shared" si="1"/>
        <v>1.6129032258064515</v>
      </c>
      <c r="K13" t="s">
        <v>38</v>
      </c>
      <c r="L13">
        <v>1</v>
      </c>
      <c r="M13" s="14">
        <f t="shared" si="2"/>
        <v>0.625</v>
      </c>
    </row>
    <row r="14" spans="1:18" x14ac:dyDescent="0.35">
      <c r="A14" t="s">
        <v>28</v>
      </c>
      <c r="B14">
        <v>2</v>
      </c>
      <c r="C14" s="14">
        <f t="shared" si="0"/>
        <v>1.2738853503184715</v>
      </c>
      <c r="E14" t="s">
        <v>32</v>
      </c>
      <c r="F14">
        <v>1</v>
      </c>
      <c r="G14" s="14">
        <f t="shared" si="1"/>
        <v>1.6129032258064515</v>
      </c>
      <c r="K14" t="s">
        <v>33</v>
      </c>
      <c r="L14">
        <v>1</v>
      </c>
      <c r="M14" s="14">
        <f t="shared" si="2"/>
        <v>0.625</v>
      </c>
    </row>
    <row r="15" spans="1:18" x14ac:dyDescent="0.35">
      <c r="A15" t="s">
        <v>29</v>
      </c>
      <c r="B15">
        <v>1</v>
      </c>
      <c r="C15" s="14">
        <f t="shared" si="0"/>
        <v>0.63694267515923575</v>
      </c>
      <c r="E15" t="s">
        <v>303</v>
      </c>
      <c r="F15">
        <v>1</v>
      </c>
      <c r="G15" s="14">
        <f t="shared" si="1"/>
        <v>1.6129032258064515</v>
      </c>
      <c r="K15" t="s">
        <v>302</v>
      </c>
      <c r="L15">
        <v>1</v>
      </c>
      <c r="M15" s="14">
        <f t="shared" si="2"/>
        <v>0.625</v>
      </c>
    </row>
    <row r="16" spans="1:18" x14ac:dyDescent="0.35">
      <c r="A16" t="s">
        <v>210</v>
      </c>
      <c r="B16">
        <v>1</v>
      </c>
      <c r="C16" s="14">
        <f t="shared" si="0"/>
        <v>0.63694267515923575</v>
      </c>
      <c r="E16" t="s">
        <v>65</v>
      </c>
      <c r="F16">
        <v>1</v>
      </c>
      <c r="G16" s="14">
        <f t="shared" si="1"/>
        <v>1.6129032258064515</v>
      </c>
      <c r="K16" t="s">
        <v>28</v>
      </c>
      <c r="L16">
        <v>1</v>
      </c>
      <c r="M16" s="14">
        <f t="shared" si="2"/>
        <v>0.625</v>
      </c>
    </row>
    <row r="17" spans="1:7" x14ac:dyDescent="0.35">
      <c r="A17" t="s">
        <v>31</v>
      </c>
      <c r="B17">
        <v>1</v>
      </c>
      <c r="C17" s="14">
        <f t="shared" si="0"/>
        <v>0.63694267515923575</v>
      </c>
      <c r="E17" t="s">
        <v>28</v>
      </c>
      <c r="F17">
        <v>1</v>
      </c>
      <c r="G17" s="14">
        <f t="shared" si="1"/>
        <v>1.6129032258064515</v>
      </c>
    </row>
    <row r="18" spans="1:7" x14ac:dyDescent="0.35">
      <c r="A18" t="s">
        <v>304</v>
      </c>
      <c r="B18">
        <v>1</v>
      </c>
      <c r="C18" s="14">
        <f t="shared" si="0"/>
        <v>0.63694267515923575</v>
      </c>
      <c r="E18" t="s">
        <v>34</v>
      </c>
      <c r="F18">
        <v>1</v>
      </c>
      <c r="G18" s="14">
        <f t="shared" si="1"/>
        <v>1.6129032258064515</v>
      </c>
    </row>
    <row r="19" spans="1:7" x14ac:dyDescent="0.35">
      <c r="A19" t="s">
        <v>305</v>
      </c>
      <c r="B19">
        <v>1</v>
      </c>
      <c r="C19" s="14">
        <f t="shared" si="0"/>
        <v>0.63694267515923575</v>
      </c>
      <c r="E19" t="s">
        <v>306</v>
      </c>
      <c r="F19">
        <v>1</v>
      </c>
      <c r="G19" s="14">
        <f t="shared" si="1"/>
        <v>1.6129032258064515</v>
      </c>
    </row>
    <row r="20" spans="1:7" x14ac:dyDescent="0.35">
      <c r="A20" t="s">
        <v>307</v>
      </c>
      <c r="B20">
        <v>1</v>
      </c>
      <c r="C20" s="14">
        <f t="shared" si="0"/>
        <v>0.63694267515923575</v>
      </c>
    </row>
    <row r="21" spans="1:7" x14ac:dyDescent="0.35">
      <c r="A21" t="s">
        <v>41</v>
      </c>
      <c r="B21">
        <v>1</v>
      </c>
      <c r="C21" s="14">
        <f t="shared" si="0"/>
        <v>0.63694267515923575</v>
      </c>
    </row>
    <row r="22" spans="1:7" x14ac:dyDescent="0.35">
      <c r="A22" t="s">
        <v>308</v>
      </c>
      <c r="B22">
        <v>1</v>
      </c>
      <c r="C22" s="14">
        <f t="shared" si="0"/>
        <v>0.63694267515923575</v>
      </c>
    </row>
    <row r="23" spans="1:7" x14ac:dyDescent="0.35">
      <c r="A23" t="s">
        <v>309</v>
      </c>
      <c r="B23">
        <v>1</v>
      </c>
      <c r="C23" s="14">
        <f t="shared" si="0"/>
        <v>0.63694267515923575</v>
      </c>
    </row>
    <row r="24" spans="1:7" x14ac:dyDescent="0.35">
      <c r="A24" t="s">
        <v>310</v>
      </c>
      <c r="B24">
        <v>1</v>
      </c>
      <c r="C24" s="14">
        <f t="shared" si="0"/>
        <v>0.63694267515923575</v>
      </c>
    </row>
    <row r="25" spans="1:7" x14ac:dyDescent="0.35">
      <c r="A25" t="s">
        <v>34</v>
      </c>
      <c r="B25">
        <v>1</v>
      </c>
      <c r="C25" s="14">
        <f t="shared" si="0"/>
        <v>0.63694267515923575</v>
      </c>
    </row>
    <row r="26" spans="1:7" x14ac:dyDescent="0.35">
      <c r="A26" t="s">
        <v>35</v>
      </c>
      <c r="B26">
        <v>1</v>
      </c>
      <c r="C26" s="14">
        <f t="shared" si="0"/>
        <v>0.63694267515923575</v>
      </c>
    </row>
    <row r="27" spans="1:7" x14ac:dyDescent="0.35">
      <c r="A27" t="s">
        <v>311</v>
      </c>
      <c r="B27">
        <v>1</v>
      </c>
      <c r="C27" s="14">
        <f t="shared" si="0"/>
        <v>0.63694267515923575</v>
      </c>
    </row>
    <row r="28" spans="1:7" x14ac:dyDescent="0.35">
      <c r="A28" t="s">
        <v>58</v>
      </c>
      <c r="B28">
        <v>1</v>
      </c>
      <c r="C28" s="14">
        <f t="shared" si="0"/>
        <v>0.63694267515923575</v>
      </c>
    </row>
    <row r="29" spans="1:7" x14ac:dyDescent="0.35">
      <c r="A29" t="s">
        <v>312</v>
      </c>
      <c r="B29">
        <v>1</v>
      </c>
      <c r="C29" s="14">
        <f t="shared" si="0"/>
        <v>0.63694267515923575</v>
      </c>
    </row>
    <row r="30" spans="1:7" x14ac:dyDescent="0.35">
      <c r="A30" t="s">
        <v>313</v>
      </c>
      <c r="B30">
        <v>1</v>
      </c>
      <c r="C30" s="14">
        <f t="shared" si="0"/>
        <v>0.63694267515923575</v>
      </c>
    </row>
    <row r="31" spans="1:7" x14ac:dyDescent="0.35">
      <c r="A31" t="s">
        <v>314</v>
      </c>
      <c r="B31">
        <v>1</v>
      </c>
      <c r="C31" s="14">
        <f t="shared" si="0"/>
        <v>0.63694267515923575</v>
      </c>
    </row>
    <row r="32" spans="1:7" x14ac:dyDescent="0.35">
      <c r="A32" t="s">
        <v>315</v>
      </c>
      <c r="B32">
        <v>1</v>
      </c>
      <c r="C32" s="14">
        <f t="shared" si="0"/>
        <v>0.63694267515923575</v>
      </c>
    </row>
    <row r="33" spans="1:3" x14ac:dyDescent="0.35">
      <c r="A33" t="s">
        <v>316</v>
      </c>
      <c r="B33">
        <v>1</v>
      </c>
      <c r="C33" s="14">
        <f t="shared" si="0"/>
        <v>0.63694267515923575</v>
      </c>
    </row>
    <row r="34" spans="1:3" x14ac:dyDescent="0.35">
      <c r="A34" t="s">
        <v>214</v>
      </c>
      <c r="B34">
        <v>1</v>
      </c>
      <c r="C34" s="14">
        <f t="shared" si="0"/>
        <v>0.63694267515923575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F482C-E048-ED47-922E-7F74BC130EA3}">
  <dimension ref="A1:S34"/>
  <sheetViews>
    <sheetView zoomScale="120" zoomScaleNormal="120" workbookViewId="0">
      <selection activeCell="I2" sqref="I2:K34"/>
    </sheetView>
  </sheetViews>
  <sheetFormatPr defaultColWidth="10.90625" defaultRowHeight="14.5" x14ac:dyDescent="0.35"/>
  <cols>
    <col min="2" max="2" width="7" customWidth="1"/>
    <col min="3" max="3" width="8.36328125" customWidth="1"/>
    <col min="4" max="4" width="4.6328125" customWidth="1"/>
    <col min="6" max="6" width="7.81640625" customWidth="1"/>
    <col min="7" max="7" width="8.1796875" customWidth="1"/>
    <col min="8" max="8" width="4.453125" customWidth="1"/>
    <col min="9" max="9" width="12.1796875" customWidth="1"/>
    <col min="10" max="10" width="6.81640625" customWidth="1"/>
    <col min="11" max="11" width="10.36328125" customWidth="1"/>
    <col min="12" max="12" width="4.453125" customWidth="1"/>
    <col min="13" max="13" width="9.6328125" customWidth="1"/>
    <col min="14" max="14" width="6.6328125" customWidth="1"/>
    <col min="15" max="15" width="9.36328125" customWidth="1"/>
    <col min="16" max="16" width="4.36328125" customWidth="1"/>
    <col min="17" max="17" width="12.453125" customWidth="1"/>
    <col min="18" max="18" width="7.1796875" customWidth="1"/>
    <col min="19" max="19" width="8.81640625" customWidth="1"/>
  </cols>
  <sheetData>
    <row r="1" spans="1:19" x14ac:dyDescent="0.35">
      <c r="C1" s="3"/>
      <c r="D1" s="3"/>
      <c r="G1" s="4"/>
      <c r="H1" s="4"/>
      <c r="K1" s="4"/>
      <c r="L1" s="4"/>
      <c r="O1" s="4"/>
    </row>
    <row r="2" spans="1:19" ht="87" x14ac:dyDescent="0.35">
      <c r="A2" s="2" t="s">
        <v>362</v>
      </c>
      <c r="B2" s="2" t="s">
        <v>105</v>
      </c>
      <c r="C2" s="2" t="s">
        <v>363</v>
      </c>
      <c r="D2" s="2"/>
      <c r="E2" s="2" t="s">
        <v>364</v>
      </c>
      <c r="F2" s="2" t="s">
        <v>105</v>
      </c>
      <c r="G2" s="2" t="s">
        <v>365</v>
      </c>
      <c r="H2" s="2"/>
      <c r="I2" s="2" t="s">
        <v>366</v>
      </c>
      <c r="J2" s="2" t="s">
        <v>105</v>
      </c>
      <c r="K2" s="2" t="s">
        <v>367</v>
      </c>
      <c r="L2" s="2"/>
      <c r="M2" s="2" t="s">
        <v>368</v>
      </c>
      <c r="N2" s="2" t="s">
        <v>105</v>
      </c>
      <c r="O2" s="2" t="s">
        <v>369</v>
      </c>
      <c r="P2" s="2"/>
      <c r="Q2" s="2" t="s">
        <v>370</v>
      </c>
      <c r="R2" s="2" t="s">
        <v>105</v>
      </c>
      <c r="S2" s="2" t="s">
        <v>371</v>
      </c>
    </row>
    <row r="3" spans="1:19" x14ac:dyDescent="0.35">
      <c r="A3" s="13" t="s">
        <v>346</v>
      </c>
      <c r="B3" s="19">
        <v>50</v>
      </c>
      <c r="C3" s="3"/>
      <c r="D3" s="3"/>
      <c r="E3" s="5" t="s">
        <v>346</v>
      </c>
      <c r="F3" s="19">
        <v>148</v>
      </c>
      <c r="G3" s="4"/>
      <c r="H3" s="4"/>
      <c r="I3" s="5" t="s">
        <v>346</v>
      </c>
      <c r="J3" s="19">
        <v>534</v>
      </c>
      <c r="K3" s="4"/>
      <c r="L3" s="4"/>
      <c r="M3" s="5" t="s">
        <v>346</v>
      </c>
      <c r="N3" s="19">
        <v>283</v>
      </c>
      <c r="O3" s="3"/>
      <c r="Q3" s="5" t="s">
        <v>346</v>
      </c>
      <c r="R3" s="19">
        <v>683</v>
      </c>
    </row>
    <row r="4" spans="1:19" x14ac:dyDescent="0.35">
      <c r="A4" t="s">
        <v>21</v>
      </c>
      <c r="B4">
        <v>17</v>
      </c>
      <c r="C4" s="16">
        <f>B4/50*100</f>
        <v>34</v>
      </c>
      <c r="E4" t="s">
        <v>23</v>
      </c>
      <c r="F4">
        <v>36</v>
      </c>
      <c r="G4" s="14">
        <f>F4/148*100</f>
        <v>24.324324324324326</v>
      </c>
      <c r="I4" t="s">
        <v>21</v>
      </c>
      <c r="J4">
        <v>154</v>
      </c>
      <c r="K4" s="14">
        <f>J4/534*100</f>
        <v>28.838951310861422</v>
      </c>
      <c r="M4" t="s">
        <v>24</v>
      </c>
      <c r="N4">
        <v>124</v>
      </c>
      <c r="O4" s="14">
        <f>N4/283*100</f>
        <v>43.816254416961129</v>
      </c>
      <c r="Q4" t="s">
        <v>21</v>
      </c>
      <c r="R4">
        <v>277</v>
      </c>
      <c r="S4" s="14">
        <f>R4/683*100</f>
        <v>40.556368960468518</v>
      </c>
    </row>
    <row r="5" spans="1:19" x14ac:dyDescent="0.35">
      <c r="A5" t="s">
        <v>22</v>
      </c>
      <c r="B5">
        <v>12</v>
      </c>
      <c r="C5" s="16">
        <f t="shared" ref="C5:C14" si="0">B5/50*100</f>
        <v>24</v>
      </c>
      <c r="E5" t="s">
        <v>21</v>
      </c>
      <c r="F5">
        <v>31</v>
      </c>
      <c r="G5" s="14">
        <f t="shared" ref="G5:G20" si="1">F5/148*100</f>
        <v>20.945945945945947</v>
      </c>
      <c r="I5" t="s">
        <v>22</v>
      </c>
      <c r="J5">
        <v>109</v>
      </c>
      <c r="K5" s="14">
        <f t="shared" ref="K5:K34" si="2">J5/534*100</f>
        <v>20.411985018726593</v>
      </c>
      <c r="M5" t="s">
        <v>22</v>
      </c>
      <c r="N5">
        <v>51</v>
      </c>
      <c r="O5" s="14">
        <f t="shared" ref="O5:O17" si="3">N5/283*100</f>
        <v>18.021201413427562</v>
      </c>
      <c r="Q5" t="s">
        <v>22</v>
      </c>
      <c r="R5">
        <v>227</v>
      </c>
      <c r="S5" s="14">
        <f t="shared" ref="S5:S21" si="4">R5/683*100</f>
        <v>33.235724743777453</v>
      </c>
    </row>
    <row r="6" spans="1:19" x14ac:dyDescent="0.35">
      <c r="A6" t="s">
        <v>25</v>
      </c>
      <c r="B6">
        <v>5</v>
      </c>
      <c r="C6" s="16">
        <f t="shared" si="0"/>
        <v>10</v>
      </c>
      <c r="E6" t="s">
        <v>22</v>
      </c>
      <c r="F6">
        <v>27</v>
      </c>
      <c r="G6" s="14">
        <f t="shared" si="1"/>
        <v>18.243243243243242</v>
      </c>
      <c r="I6" t="s">
        <v>23</v>
      </c>
      <c r="J6">
        <v>98</v>
      </c>
      <c r="K6" s="14">
        <f t="shared" si="2"/>
        <v>18.352059925093634</v>
      </c>
      <c r="M6" t="s">
        <v>21</v>
      </c>
      <c r="N6">
        <v>32</v>
      </c>
      <c r="O6" s="14">
        <f t="shared" si="3"/>
        <v>11.307420494699647</v>
      </c>
      <c r="Q6" t="s">
        <v>33</v>
      </c>
      <c r="R6">
        <v>112</v>
      </c>
      <c r="S6" s="14">
        <f t="shared" si="4"/>
        <v>16.398243045387993</v>
      </c>
    </row>
    <row r="7" spans="1:19" x14ac:dyDescent="0.35">
      <c r="A7" t="s">
        <v>23</v>
      </c>
      <c r="B7">
        <v>5</v>
      </c>
      <c r="C7" s="16">
        <f t="shared" si="0"/>
        <v>10</v>
      </c>
      <c r="E7" t="s">
        <v>24</v>
      </c>
      <c r="F7">
        <v>10</v>
      </c>
      <c r="G7" s="14">
        <f t="shared" si="1"/>
        <v>6.756756756756757</v>
      </c>
      <c r="I7" t="s">
        <v>24</v>
      </c>
      <c r="J7">
        <v>43</v>
      </c>
      <c r="K7" s="14">
        <f t="shared" si="2"/>
        <v>8.0524344569288395</v>
      </c>
      <c r="M7" t="s">
        <v>26</v>
      </c>
      <c r="N7">
        <v>25</v>
      </c>
      <c r="O7" s="14">
        <f t="shared" si="3"/>
        <v>8.8339222614840995</v>
      </c>
      <c r="Q7" t="s">
        <v>28</v>
      </c>
      <c r="R7">
        <v>31</v>
      </c>
      <c r="S7" s="14">
        <f t="shared" si="4"/>
        <v>4.5387994143484631</v>
      </c>
    </row>
    <row r="8" spans="1:19" x14ac:dyDescent="0.35">
      <c r="A8" t="s">
        <v>28</v>
      </c>
      <c r="B8">
        <v>3</v>
      </c>
      <c r="C8" s="16">
        <f t="shared" si="0"/>
        <v>6</v>
      </c>
      <c r="E8" t="s">
        <v>25</v>
      </c>
      <c r="F8">
        <v>9</v>
      </c>
      <c r="G8" s="14">
        <f t="shared" si="1"/>
        <v>6.0810810810810816</v>
      </c>
      <c r="I8" t="s">
        <v>25</v>
      </c>
      <c r="J8">
        <v>26</v>
      </c>
      <c r="K8" s="14">
        <f t="shared" si="2"/>
        <v>4.868913857677903</v>
      </c>
      <c r="M8" t="s">
        <v>31</v>
      </c>
      <c r="N8">
        <v>16</v>
      </c>
      <c r="O8" s="14">
        <f t="shared" si="3"/>
        <v>5.6537102473498235</v>
      </c>
      <c r="Q8" t="s">
        <v>24</v>
      </c>
      <c r="R8">
        <v>11</v>
      </c>
      <c r="S8" s="14">
        <f t="shared" si="4"/>
        <v>1.6105417276720351</v>
      </c>
    </row>
    <row r="9" spans="1:19" x14ac:dyDescent="0.35">
      <c r="A9" t="s">
        <v>24</v>
      </c>
      <c r="B9">
        <v>2</v>
      </c>
      <c r="C9" s="16">
        <f t="shared" si="0"/>
        <v>4</v>
      </c>
      <c r="E9" t="s">
        <v>26</v>
      </c>
      <c r="F9">
        <v>8</v>
      </c>
      <c r="G9" s="14">
        <f t="shared" si="1"/>
        <v>5.4054054054054053</v>
      </c>
      <c r="I9" t="s">
        <v>26</v>
      </c>
      <c r="J9">
        <v>23</v>
      </c>
      <c r="K9" s="14">
        <f t="shared" si="2"/>
        <v>4.3071161048689142</v>
      </c>
      <c r="M9" t="s">
        <v>27</v>
      </c>
      <c r="N9">
        <v>9</v>
      </c>
      <c r="O9" s="14">
        <f t="shared" si="3"/>
        <v>3.1802120141342751</v>
      </c>
      <c r="Q9" t="s">
        <v>35</v>
      </c>
      <c r="R9">
        <v>7</v>
      </c>
      <c r="S9" s="14">
        <f t="shared" si="4"/>
        <v>1.0248901903367496</v>
      </c>
    </row>
    <row r="10" spans="1:19" x14ac:dyDescent="0.35">
      <c r="A10" t="s">
        <v>32</v>
      </c>
      <c r="B10">
        <v>2</v>
      </c>
      <c r="C10" s="16">
        <f t="shared" si="0"/>
        <v>4</v>
      </c>
      <c r="E10" t="s">
        <v>27</v>
      </c>
      <c r="F10">
        <v>7</v>
      </c>
      <c r="G10" s="14">
        <f t="shared" si="1"/>
        <v>4.7297297297297298</v>
      </c>
      <c r="I10" t="s">
        <v>27</v>
      </c>
      <c r="J10">
        <v>18</v>
      </c>
      <c r="K10" s="14">
        <f t="shared" si="2"/>
        <v>3.3707865168539324</v>
      </c>
      <c r="M10" t="s">
        <v>23</v>
      </c>
      <c r="N10">
        <v>9</v>
      </c>
      <c r="O10" s="14">
        <f t="shared" si="3"/>
        <v>3.1802120141342751</v>
      </c>
      <c r="Q10" t="s">
        <v>30</v>
      </c>
      <c r="R10">
        <v>3</v>
      </c>
      <c r="S10" s="14">
        <f t="shared" si="4"/>
        <v>0.43923865300146414</v>
      </c>
    </row>
    <row r="11" spans="1:19" x14ac:dyDescent="0.35">
      <c r="A11" t="s">
        <v>29</v>
      </c>
      <c r="B11">
        <v>1</v>
      </c>
      <c r="C11" s="16">
        <f t="shared" si="0"/>
        <v>2</v>
      </c>
      <c r="E11" t="s">
        <v>35</v>
      </c>
      <c r="F11">
        <v>4</v>
      </c>
      <c r="G11" s="14">
        <f t="shared" si="1"/>
        <v>2.7027027027027026</v>
      </c>
      <c r="I11" t="s">
        <v>28</v>
      </c>
      <c r="J11">
        <v>8</v>
      </c>
      <c r="K11" s="14">
        <f t="shared" si="2"/>
        <v>1.4981273408239701</v>
      </c>
      <c r="M11" t="s">
        <v>34</v>
      </c>
      <c r="N11">
        <v>4</v>
      </c>
      <c r="O11" s="14">
        <f t="shared" si="3"/>
        <v>1.4134275618374559</v>
      </c>
      <c r="Q11" t="s">
        <v>26</v>
      </c>
      <c r="R11">
        <v>2</v>
      </c>
      <c r="S11" s="14">
        <f t="shared" si="4"/>
        <v>0.29282576866764276</v>
      </c>
    </row>
    <row r="12" spans="1:19" x14ac:dyDescent="0.35">
      <c r="A12" t="s">
        <v>41</v>
      </c>
      <c r="B12">
        <v>1</v>
      </c>
      <c r="C12" s="16">
        <f t="shared" si="0"/>
        <v>2</v>
      </c>
      <c r="E12" t="s">
        <v>32</v>
      </c>
      <c r="F12">
        <v>3</v>
      </c>
      <c r="G12" s="14">
        <f t="shared" si="1"/>
        <v>2.0270270270270272</v>
      </c>
      <c r="I12" t="s">
        <v>30</v>
      </c>
      <c r="J12">
        <v>8</v>
      </c>
      <c r="K12" s="14">
        <f t="shared" si="2"/>
        <v>1.4981273408239701</v>
      </c>
      <c r="M12" t="s">
        <v>47</v>
      </c>
      <c r="N12">
        <v>3</v>
      </c>
      <c r="O12" s="14">
        <f t="shared" si="3"/>
        <v>1.0600706713780919</v>
      </c>
      <c r="Q12" t="s">
        <v>81</v>
      </c>
      <c r="R12">
        <v>2</v>
      </c>
      <c r="S12" s="14">
        <f t="shared" si="4"/>
        <v>0.29282576866764276</v>
      </c>
    </row>
    <row r="13" spans="1:19" x14ac:dyDescent="0.35">
      <c r="A13" t="s">
        <v>34</v>
      </c>
      <c r="B13">
        <v>1</v>
      </c>
      <c r="C13" s="16">
        <f t="shared" si="0"/>
        <v>2</v>
      </c>
      <c r="E13" t="s">
        <v>28</v>
      </c>
      <c r="F13">
        <v>3</v>
      </c>
      <c r="G13" s="14">
        <f t="shared" si="1"/>
        <v>2.0270270270270272</v>
      </c>
      <c r="I13" t="s">
        <v>29</v>
      </c>
      <c r="J13">
        <v>6</v>
      </c>
      <c r="K13" s="14">
        <f t="shared" si="2"/>
        <v>1.1235955056179776</v>
      </c>
      <c r="M13" t="s">
        <v>41</v>
      </c>
      <c r="N13">
        <v>3</v>
      </c>
      <c r="O13" s="14">
        <f t="shared" si="3"/>
        <v>1.0600706713780919</v>
      </c>
      <c r="Q13" t="s">
        <v>23</v>
      </c>
      <c r="R13">
        <v>2</v>
      </c>
      <c r="S13" s="14">
        <f t="shared" si="4"/>
        <v>0.29282576866764276</v>
      </c>
    </row>
    <row r="14" spans="1:19" x14ac:dyDescent="0.35">
      <c r="A14" t="s">
        <v>62</v>
      </c>
      <c r="B14">
        <v>1</v>
      </c>
      <c r="C14" s="16">
        <f t="shared" si="0"/>
        <v>2</v>
      </c>
      <c r="E14" t="s">
        <v>38</v>
      </c>
      <c r="F14">
        <v>2</v>
      </c>
      <c r="G14" s="14">
        <f t="shared" si="1"/>
        <v>1.3513513513513513</v>
      </c>
      <c r="I14" t="s">
        <v>33</v>
      </c>
      <c r="J14">
        <v>6</v>
      </c>
      <c r="K14" s="14">
        <f t="shared" si="2"/>
        <v>1.1235955056179776</v>
      </c>
      <c r="M14" t="s">
        <v>28</v>
      </c>
      <c r="N14">
        <v>3</v>
      </c>
      <c r="O14" s="14">
        <f t="shared" si="3"/>
        <v>1.0600706713780919</v>
      </c>
      <c r="Q14" t="s">
        <v>206</v>
      </c>
      <c r="R14">
        <v>2</v>
      </c>
      <c r="S14" s="14">
        <f t="shared" si="4"/>
        <v>0.29282576866764276</v>
      </c>
    </row>
    <row r="15" spans="1:19" x14ac:dyDescent="0.35">
      <c r="E15" t="s">
        <v>33</v>
      </c>
      <c r="F15">
        <v>2</v>
      </c>
      <c r="G15" s="14">
        <f t="shared" si="1"/>
        <v>1.3513513513513513</v>
      </c>
      <c r="I15" t="s">
        <v>32</v>
      </c>
      <c r="J15">
        <v>6</v>
      </c>
      <c r="K15" s="14">
        <f t="shared" si="2"/>
        <v>1.1235955056179776</v>
      </c>
      <c r="M15" t="s">
        <v>33</v>
      </c>
      <c r="N15">
        <v>2</v>
      </c>
      <c r="O15" s="14">
        <f t="shared" si="3"/>
        <v>0.70671378091872794</v>
      </c>
      <c r="Q15" t="s">
        <v>25</v>
      </c>
      <c r="R15">
        <v>1</v>
      </c>
      <c r="S15" s="14">
        <f t="shared" si="4"/>
        <v>0.14641288433382138</v>
      </c>
    </row>
    <row r="16" spans="1:19" x14ac:dyDescent="0.35">
      <c r="E16" t="s">
        <v>31</v>
      </c>
      <c r="F16">
        <v>2</v>
      </c>
      <c r="G16" s="14">
        <f t="shared" si="1"/>
        <v>1.3513513513513513</v>
      </c>
      <c r="I16" t="s">
        <v>34</v>
      </c>
      <c r="J16">
        <v>4</v>
      </c>
      <c r="K16" s="14">
        <f t="shared" si="2"/>
        <v>0.74906367041198507</v>
      </c>
      <c r="M16" t="s">
        <v>38</v>
      </c>
      <c r="N16">
        <v>1</v>
      </c>
      <c r="O16" s="14">
        <f t="shared" si="3"/>
        <v>0.35335689045936397</v>
      </c>
      <c r="Q16" t="s">
        <v>75</v>
      </c>
      <c r="R16">
        <v>1</v>
      </c>
      <c r="S16" s="14">
        <f t="shared" si="4"/>
        <v>0.14641288433382138</v>
      </c>
    </row>
    <row r="17" spans="5:19" x14ac:dyDescent="0.35">
      <c r="E17" t="s">
        <v>29</v>
      </c>
      <c r="F17">
        <v>1</v>
      </c>
      <c r="G17" s="14">
        <f t="shared" si="1"/>
        <v>0.67567567567567566</v>
      </c>
      <c r="I17" t="s">
        <v>66</v>
      </c>
      <c r="J17">
        <v>3</v>
      </c>
      <c r="K17" s="14">
        <f t="shared" si="2"/>
        <v>0.5617977528089888</v>
      </c>
      <c r="M17" t="s">
        <v>48</v>
      </c>
      <c r="N17">
        <v>1</v>
      </c>
      <c r="O17" s="14">
        <f t="shared" si="3"/>
        <v>0.35335689045936397</v>
      </c>
      <c r="Q17" t="s">
        <v>27</v>
      </c>
      <c r="R17">
        <v>1</v>
      </c>
      <c r="S17" s="14">
        <f t="shared" si="4"/>
        <v>0.14641288433382138</v>
      </c>
    </row>
    <row r="18" spans="5:19" x14ac:dyDescent="0.35">
      <c r="E18" t="s">
        <v>48</v>
      </c>
      <c r="F18">
        <v>1</v>
      </c>
      <c r="G18" s="14">
        <f t="shared" si="1"/>
        <v>0.67567567567567566</v>
      </c>
      <c r="I18" t="s">
        <v>31</v>
      </c>
      <c r="J18">
        <v>3</v>
      </c>
      <c r="K18" s="14">
        <f t="shared" si="2"/>
        <v>0.5617977528089888</v>
      </c>
      <c r="Q18" t="s">
        <v>31</v>
      </c>
      <c r="R18">
        <v>1</v>
      </c>
      <c r="S18" s="14">
        <f t="shared" si="4"/>
        <v>0.14641288433382138</v>
      </c>
    </row>
    <row r="19" spans="5:19" x14ac:dyDescent="0.35">
      <c r="E19" t="s">
        <v>30</v>
      </c>
      <c r="F19">
        <v>1</v>
      </c>
      <c r="G19" s="14">
        <f t="shared" si="1"/>
        <v>0.67567567567567566</v>
      </c>
      <c r="I19" t="s">
        <v>37</v>
      </c>
      <c r="J19">
        <v>2</v>
      </c>
      <c r="K19" s="14">
        <f t="shared" si="2"/>
        <v>0.37453183520599254</v>
      </c>
      <c r="Q19" t="s">
        <v>207</v>
      </c>
      <c r="R19">
        <v>1</v>
      </c>
      <c r="S19" s="14">
        <f t="shared" si="4"/>
        <v>0.14641288433382138</v>
      </c>
    </row>
    <row r="20" spans="5:19" x14ac:dyDescent="0.35">
      <c r="E20" t="s">
        <v>34</v>
      </c>
      <c r="F20">
        <v>1</v>
      </c>
      <c r="G20" s="14">
        <f t="shared" si="1"/>
        <v>0.67567567567567566</v>
      </c>
      <c r="I20" t="s">
        <v>41</v>
      </c>
      <c r="J20">
        <v>2</v>
      </c>
      <c r="K20" s="14">
        <f t="shared" si="2"/>
        <v>0.37453183520599254</v>
      </c>
      <c r="Q20" t="s">
        <v>208</v>
      </c>
      <c r="R20">
        <v>1</v>
      </c>
      <c r="S20" s="14">
        <f t="shared" si="4"/>
        <v>0.14641288433382138</v>
      </c>
    </row>
    <row r="21" spans="5:19" x14ac:dyDescent="0.35">
      <c r="I21" t="s">
        <v>35</v>
      </c>
      <c r="J21">
        <v>2</v>
      </c>
      <c r="K21" s="14">
        <f t="shared" si="2"/>
        <v>0.37453183520599254</v>
      </c>
      <c r="Q21" t="s">
        <v>209</v>
      </c>
      <c r="R21">
        <v>1</v>
      </c>
      <c r="S21" s="14">
        <f t="shared" si="4"/>
        <v>0.14641288433382138</v>
      </c>
    </row>
    <row r="22" spans="5:19" x14ac:dyDescent="0.35">
      <c r="I22" t="s">
        <v>43</v>
      </c>
      <c r="J22">
        <v>1</v>
      </c>
      <c r="K22" s="14">
        <f t="shared" si="2"/>
        <v>0.18726591760299627</v>
      </c>
    </row>
    <row r="23" spans="5:19" x14ac:dyDescent="0.35">
      <c r="I23" t="s">
        <v>210</v>
      </c>
      <c r="J23">
        <v>1</v>
      </c>
      <c r="K23" s="14">
        <f t="shared" si="2"/>
        <v>0.18726591760299627</v>
      </c>
    </row>
    <row r="24" spans="5:19" x14ac:dyDescent="0.35">
      <c r="I24" t="s">
        <v>36</v>
      </c>
      <c r="J24">
        <v>1</v>
      </c>
      <c r="K24" s="14">
        <f t="shared" si="2"/>
        <v>0.18726591760299627</v>
      </c>
    </row>
    <row r="25" spans="5:19" x14ac:dyDescent="0.35">
      <c r="I25" t="s">
        <v>211</v>
      </c>
      <c r="J25">
        <v>1</v>
      </c>
      <c r="K25" s="14">
        <f t="shared" si="2"/>
        <v>0.18726591760299627</v>
      </c>
    </row>
    <row r="26" spans="5:19" x14ac:dyDescent="0.35">
      <c r="I26" t="s">
        <v>40</v>
      </c>
      <c r="J26">
        <v>1</v>
      </c>
      <c r="K26" s="14">
        <f t="shared" si="2"/>
        <v>0.18726591760299627</v>
      </c>
    </row>
    <row r="27" spans="5:19" x14ac:dyDescent="0.35">
      <c r="I27" t="s">
        <v>51</v>
      </c>
      <c r="J27">
        <v>1</v>
      </c>
      <c r="K27" s="14">
        <f t="shared" si="2"/>
        <v>0.18726591760299627</v>
      </c>
    </row>
    <row r="28" spans="5:19" x14ac:dyDescent="0.35">
      <c r="I28" t="s">
        <v>212</v>
      </c>
      <c r="J28">
        <v>1</v>
      </c>
      <c r="K28" s="14">
        <f t="shared" si="2"/>
        <v>0.18726591760299627</v>
      </c>
    </row>
    <row r="29" spans="5:19" x14ac:dyDescent="0.35">
      <c r="I29" t="s">
        <v>213</v>
      </c>
      <c r="J29">
        <v>1</v>
      </c>
      <c r="K29" s="14">
        <f t="shared" si="2"/>
        <v>0.18726591760299627</v>
      </c>
    </row>
    <row r="30" spans="5:19" x14ac:dyDescent="0.35">
      <c r="I30" t="s">
        <v>65</v>
      </c>
      <c r="J30">
        <v>1</v>
      </c>
      <c r="K30" s="14">
        <f t="shared" si="2"/>
        <v>0.18726591760299627</v>
      </c>
    </row>
    <row r="31" spans="5:19" x14ac:dyDescent="0.35">
      <c r="I31" t="s">
        <v>58</v>
      </c>
      <c r="J31">
        <v>1</v>
      </c>
      <c r="K31" s="14">
        <f t="shared" si="2"/>
        <v>0.18726591760299627</v>
      </c>
    </row>
    <row r="32" spans="5:19" x14ac:dyDescent="0.35">
      <c r="I32" t="s">
        <v>60</v>
      </c>
      <c r="J32">
        <v>1</v>
      </c>
      <c r="K32" s="14">
        <f t="shared" si="2"/>
        <v>0.18726591760299627</v>
      </c>
    </row>
    <row r="33" spans="9:11" x14ac:dyDescent="0.35">
      <c r="I33" t="s">
        <v>62</v>
      </c>
      <c r="J33">
        <v>1</v>
      </c>
      <c r="K33" s="14">
        <f t="shared" si="2"/>
        <v>0.18726591760299627</v>
      </c>
    </row>
    <row r="34" spans="9:11" x14ac:dyDescent="0.35">
      <c r="I34" t="s">
        <v>214</v>
      </c>
      <c r="J34">
        <v>1</v>
      </c>
      <c r="K34" s="14">
        <f t="shared" si="2"/>
        <v>0.18726591760299627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D7235-050E-C647-AD65-0F817B59EB6C}">
  <dimension ref="A1:S46"/>
  <sheetViews>
    <sheetView zoomScale="110" zoomScaleNormal="110" workbookViewId="0">
      <selection activeCell="I1" sqref="I1:K29"/>
    </sheetView>
  </sheetViews>
  <sheetFormatPr defaultColWidth="10.90625" defaultRowHeight="14.5" x14ac:dyDescent="0.35"/>
  <cols>
    <col min="3" max="3" width="7.81640625" customWidth="1"/>
    <col min="4" max="4" width="5.36328125" customWidth="1"/>
    <col min="6" max="6" width="7.81640625" customWidth="1"/>
    <col min="7" max="7" width="7.6328125" customWidth="1"/>
    <col min="8" max="8" width="5.453125" customWidth="1"/>
    <col min="10" max="10" width="7.6328125" customWidth="1"/>
    <col min="11" max="11" width="9.6328125" customWidth="1"/>
    <col min="12" max="12" width="5" customWidth="1"/>
    <col min="14" max="14" width="7.81640625" customWidth="1"/>
    <col min="15" max="15" width="6.81640625" customWidth="1"/>
    <col min="16" max="16" width="4.453125" customWidth="1"/>
    <col min="18" max="18" width="7.6328125" customWidth="1"/>
    <col min="19" max="19" width="8.1796875" customWidth="1"/>
  </cols>
  <sheetData>
    <row r="1" spans="1:19" s="12" customFormat="1" ht="72.5" x14ac:dyDescent="0.35">
      <c r="A1" s="2" t="s">
        <v>347</v>
      </c>
      <c r="B1" s="2" t="s">
        <v>105</v>
      </c>
      <c r="C1" s="2" t="s">
        <v>354</v>
      </c>
      <c r="D1" s="2"/>
      <c r="E1" s="2" t="s">
        <v>348</v>
      </c>
      <c r="F1" s="2" t="s">
        <v>105</v>
      </c>
      <c r="G1" s="2" t="s">
        <v>353</v>
      </c>
      <c r="H1" s="2"/>
      <c r="I1" s="2" t="s">
        <v>349</v>
      </c>
      <c r="J1" s="2" t="s">
        <v>105</v>
      </c>
      <c r="K1" s="2" t="s">
        <v>351</v>
      </c>
      <c r="L1" s="2"/>
      <c r="M1" s="2" t="s">
        <v>372</v>
      </c>
      <c r="N1" s="2" t="s">
        <v>105</v>
      </c>
      <c r="O1" s="2" t="s">
        <v>352</v>
      </c>
      <c r="P1" s="2"/>
      <c r="Q1" s="2" t="s">
        <v>350</v>
      </c>
      <c r="R1" s="2" t="s">
        <v>105</v>
      </c>
      <c r="S1" s="2" t="s">
        <v>355</v>
      </c>
    </row>
    <row r="2" spans="1:19" x14ac:dyDescent="0.35">
      <c r="A2" s="13" t="s">
        <v>346</v>
      </c>
      <c r="B2" s="28">
        <v>1632</v>
      </c>
      <c r="C2" s="3"/>
      <c r="D2" s="3"/>
      <c r="E2" s="5" t="s">
        <v>346</v>
      </c>
      <c r="F2" s="28">
        <v>446</v>
      </c>
      <c r="G2" s="4"/>
      <c r="H2" s="4"/>
      <c r="I2" s="5" t="s">
        <v>346</v>
      </c>
      <c r="J2" s="28">
        <v>892</v>
      </c>
      <c r="K2" s="4"/>
      <c r="L2" s="4"/>
      <c r="M2" s="5" t="s">
        <v>346</v>
      </c>
      <c r="N2" s="28">
        <v>2672</v>
      </c>
      <c r="O2" s="3"/>
      <c r="P2" s="4"/>
      <c r="Q2" s="5" t="s">
        <v>346</v>
      </c>
      <c r="R2" s="28">
        <v>1780</v>
      </c>
    </row>
    <row r="3" spans="1:19" x14ac:dyDescent="0.35">
      <c r="A3" t="s">
        <v>21</v>
      </c>
      <c r="B3">
        <v>505</v>
      </c>
      <c r="C3" s="14">
        <f>B3/1632*100</f>
        <v>30.943627450980394</v>
      </c>
      <c r="E3" t="s">
        <v>21</v>
      </c>
      <c r="F3">
        <v>112</v>
      </c>
      <c r="G3" s="14">
        <f>F3/446*100</f>
        <v>25.112107623318387</v>
      </c>
      <c r="I3" t="s">
        <v>21</v>
      </c>
      <c r="J3">
        <v>266</v>
      </c>
      <c r="K3" s="14">
        <f>J3/892*100</f>
        <v>29.820627802690581</v>
      </c>
      <c r="M3" t="s">
        <v>24</v>
      </c>
      <c r="N3">
        <v>1052</v>
      </c>
      <c r="O3" s="14">
        <f>N3/2672*100</f>
        <v>39.371257485029943</v>
      </c>
      <c r="Q3" t="s">
        <v>21</v>
      </c>
      <c r="R3">
        <v>750</v>
      </c>
      <c r="S3" s="15">
        <f>R3/1780*100</f>
        <v>42.134831460674157</v>
      </c>
    </row>
    <row r="4" spans="1:19" x14ac:dyDescent="0.35">
      <c r="A4" t="s">
        <v>22</v>
      </c>
      <c r="B4">
        <v>335</v>
      </c>
      <c r="C4" s="14">
        <f t="shared" ref="C4:C46" si="0">B4/1632*100</f>
        <v>20.526960784313726</v>
      </c>
      <c r="E4" t="s">
        <v>22</v>
      </c>
      <c r="F4">
        <v>92</v>
      </c>
      <c r="G4" s="14">
        <f t="shared" ref="G4:G30" si="1">F4/446*100</f>
        <v>20.627802690582961</v>
      </c>
      <c r="I4" t="s">
        <v>22</v>
      </c>
      <c r="J4">
        <v>203</v>
      </c>
      <c r="K4" s="14">
        <f t="shared" ref="K4:K29" si="2">J4/892*100</f>
        <v>22.757847533632287</v>
      </c>
      <c r="M4" t="s">
        <v>22</v>
      </c>
      <c r="N4">
        <v>504</v>
      </c>
      <c r="O4" s="14">
        <f t="shared" ref="O4:O42" si="3">N4/2672*100</f>
        <v>18.862275449101794</v>
      </c>
      <c r="Q4" t="s">
        <v>22</v>
      </c>
      <c r="R4">
        <v>565</v>
      </c>
      <c r="S4" s="15">
        <f t="shared" ref="S4:S26" si="4">R4/1780*100</f>
        <v>31.741573033707866</v>
      </c>
    </row>
    <row r="5" spans="1:19" x14ac:dyDescent="0.35">
      <c r="A5" t="s">
        <v>23</v>
      </c>
      <c r="B5">
        <v>263</v>
      </c>
      <c r="C5" s="14">
        <f t="shared" si="0"/>
        <v>16.115196078431374</v>
      </c>
      <c r="E5" t="s">
        <v>23</v>
      </c>
      <c r="F5">
        <v>76</v>
      </c>
      <c r="G5" s="14">
        <f t="shared" si="1"/>
        <v>17.040358744394617</v>
      </c>
      <c r="I5" t="s">
        <v>23</v>
      </c>
      <c r="J5">
        <v>150</v>
      </c>
      <c r="K5" s="14">
        <f t="shared" si="2"/>
        <v>16.816143497757849</v>
      </c>
      <c r="M5" t="s">
        <v>21</v>
      </c>
      <c r="N5">
        <v>399</v>
      </c>
      <c r="O5" s="14">
        <f t="shared" si="3"/>
        <v>14.932634730538922</v>
      </c>
      <c r="Q5" t="s">
        <v>33</v>
      </c>
      <c r="R5">
        <v>273</v>
      </c>
      <c r="S5" s="15">
        <f t="shared" si="4"/>
        <v>15.337078651685394</v>
      </c>
    </row>
    <row r="6" spans="1:19" x14ac:dyDescent="0.35">
      <c r="A6" t="s">
        <v>24</v>
      </c>
      <c r="B6">
        <v>119</v>
      </c>
      <c r="C6" s="14">
        <f t="shared" si="0"/>
        <v>7.291666666666667</v>
      </c>
      <c r="E6" t="s">
        <v>25</v>
      </c>
      <c r="F6">
        <v>29</v>
      </c>
      <c r="G6" s="14">
        <f t="shared" si="1"/>
        <v>6.5022421524663674</v>
      </c>
      <c r="I6" t="s">
        <v>24</v>
      </c>
      <c r="J6">
        <v>74</v>
      </c>
      <c r="K6" s="14">
        <f t="shared" si="2"/>
        <v>8.2959641255605376</v>
      </c>
      <c r="M6" t="s">
        <v>26</v>
      </c>
      <c r="N6">
        <v>205</v>
      </c>
      <c r="O6" s="14">
        <f t="shared" si="3"/>
        <v>7.6721556886227544</v>
      </c>
      <c r="Q6" t="s">
        <v>28</v>
      </c>
      <c r="R6">
        <v>81</v>
      </c>
      <c r="S6" s="15">
        <f t="shared" si="4"/>
        <v>4.5505617977528088</v>
      </c>
    </row>
    <row r="7" spans="1:19" x14ac:dyDescent="0.35">
      <c r="A7" t="s">
        <v>25</v>
      </c>
      <c r="B7">
        <v>92</v>
      </c>
      <c r="C7" s="14">
        <f t="shared" si="0"/>
        <v>5.6372549019607847</v>
      </c>
      <c r="E7" t="s">
        <v>27</v>
      </c>
      <c r="F7">
        <v>29</v>
      </c>
      <c r="G7" s="14">
        <f t="shared" si="1"/>
        <v>6.5022421524663674</v>
      </c>
      <c r="I7" t="s">
        <v>26</v>
      </c>
      <c r="J7">
        <v>39</v>
      </c>
      <c r="K7" s="14">
        <f t="shared" si="2"/>
        <v>4.3721973094170403</v>
      </c>
      <c r="M7" t="s">
        <v>28</v>
      </c>
      <c r="N7">
        <v>126</v>
      </c>
      <c r="O7" s="14">
        <f t="shared" si="3"/>
        <v>4.7155688622754486</v>
      </c>
      <c r="Q7" t="s">
        <v>35</v>
      </c>
      <c r="R7">
        <v>36</v>
      </c>
      <c r="S7" s="15">
        <f t="shared" si="4"/>
        <v>2.0224719101123596</v>
      </c>
    </row>
    <row r="8" spans="1:19" x14ac:dyDescent="0.35">
      <c r="A8" t="s">
        <v>26</v>
      </c>
      <c r="B8">
        <v>78</v>
      </c>
      <c r="C8" s="14">
        <f t="shared" si="0"/>
        <v>4.7794117647058822</v>
      </c>
      <c r="E8" t="s">
        <v>26</v>
      </c>
      <c r="F8">
        <v>27</v>
      </c>
      <c r="G8" s="14">
        <f t="shared" si="1"/>
        <v>6.0538116591928253</v>
      </c>
      <c r="I8" t="s">
        <v>25</v>
      </c>
      <c r="J8">
        <v>31</v>
      </c>
      <c r="K8" s="14">
        <f t="shared" si="2"/>
        <v>3.4753363228699556</v>
      </c>
      <c r="M8" t="s">
        <v>31</v>
      </c>
      <c r="N8">
        <v>96</v>
      </c>
      <c r="O8" s="14">
        <f t="shared" si="3"/>
        <v>3.5928143712574849</v>
      </c>
      <c r="Q8" t="s">
        <v>24</v>
      </c>
      <c r="R8">
        <v>20</v>
      </c>
      <c r="S8" s="15">
        <f t="shared" si="4"/>
        <v>1.1235955056179776</v>
      </c>
    </row>
    <row r="9" spans="1:19" x14ac:dyDescent="0.35">
      <c r="A9" t="s">
        <v>27</v>
      </c>
      <c r="B9">
        <v>66</v>
      </c>
      <c r="C9" s="14">
        <f t="shared" si="0"/>
        <v>4.0441176470588234</v>
      </c>
      <c r="E9" t="s">
        <v>24</v>
      </c>
      <c r="F9">
        <v>22</v>
      </c>
      <c r="G9" s="14">
        <f t="shared" si="1"/>
        <v>4.9327354260089686</v>
      </c>
      <c r="I9" t="s">
        <v>27</v>
      </c>
      <c r="J9">
        <v>31</v>
      </c>
      <c r="K9" s="14">
        <f t="shared" si="2"/>
        <v>3.4753363228699556</v>
      </c>
      <c r="M9" t="s">
        <v>23</v>
      </c>
      <c r="N9">
        <v>77</v>
      </c>
      <c r="O9" s="14">
        <f t="shared" si="3"/>
        <v>2.8817365269461082</v>
      </c>
      <c r="Q9" t="s">
        <v>23</v>
      </c>
      <c r="R9">
        <v>11</v>
      </c>
      <c r="S9" s="15">
        <f t="shared" si="4"/>
        <v>0.6179775280898876</v>
      </c>
    </row>
    <row r="10" spans="1:19" x14ac:dyDescent="0.35">
      <c r="A10" t="s">
        <v>28</v>
      </c>
      <c r="B10">
        <v>34</v>
      </c>
      <c r="C10" s="14">
        <f t="shared" si="0"/>
        <v>2.083333333333333</v>
      </c>
      <c r="E10" t="s">
        <v>33</v>
      </c>
      <c r="F10">
        <v>9</v>
      </c>
      <c r="G10" s="14">
        <f t="shared" si="1"/>
        <v>2.0179372197309418</v>
      </c>
      <c r="I10" t="s">
        <v>28</v>
      </c>
      <c r="J10">
        <v>19</v>
      </c>
      <c r="K10" s="14">
        <f t="shared" si="2"/>
        <v>2.1300448430493271</v>
      </c>
      <c r="M10" t="s">
        <v>27</v>
      </c>
      <c r="N10">
        <v>43</v>
      </c>
      <c r="O10" s="14">
        <f t="shared" si="3"/>
        <v>1.6092814371257484</v>
      </c>
      <c r="Q10" t="s">
        <v>34</v>
      </c>
      <c r="R10">
        <v>11</v>
      </c>
      <c r="S10" s="15">
        <f t="shared" si="4"/>
        <v>0.6179775280898876</v>
      </c>
    </row>
    <row r="11" spans="1:19" x14ac:dyDescent="0.35">
      <c r="A11" t="s">
        <v>29</v>
      </c>
      <c r="B11">
        <v>22</v>
      </c>
      <c r="C11" s="14">
        <f t="shared" si="0"/>
        <v>1.3480392156862746</v>
      </c>
      <c r="E11" t="s">
        <v>28</v>
      </c>
      <c r="F11">
        <v>9</v>
      </c>
      <c r="G11" s="14">
        <f t="shared" si="1"/>
        <v>2.0179372197309418</v>
      </c>
      <c r="I11" t="s">
        <v>29</v>
      </c>
      <c r="J11">
        <v>15</v>
      </c>
      <c r="K11" s="14">
        <f t="shared" si="2"/>
        <v>1.6816143497757847</v>
      </c>
      <c r="M11" t="s">
        <v>34</v>
      </c>
      <c r="N11">
        <v>38</v>
      </c>
      <c r="O11" s="14">
        <f t="shared" si="3"/>
        <v>1.4221556886227544</v>
      </c>
      <c r="Q11" t="s">
        <v>26</v>
      </c>
      <c r="R11">
        <v>10</v>
      </c>
      <c r="S11" s="15">
        <f t="shared" si="4"/>
        <v>0.5617977528089888</v>
      </c>
    </row>
    <row r="12" spans="1:19" x14ac:dyDescent="0.35">
      <c r="A12" t="s">
        <v>30</v>
      </c>
      <c r="B12">
        <v>16</v>
      </c>
      <c r="C12" s="14">
        <f t="shared" si="0"/>
        <v>0.98039215686274506</v>
      </c>
      <c r="E12" t="s">
        <v>34</v>
      </c>
      <c r="F12">
        <v>7</v>
      </c>
      <c r="G12" s="14">
        <f t="shared" si="1"/>
        <v>1.5695067264573992</v>
      </c>
      <c r="I12" t="s">
        <v>33</v>
      </c>
      <c r="J12">
        <v>12</v>
      </c>
      <c r="K12" s="14">
        <f t="shared" si="2"/>
        <v>1.3452914798206279</v>
      </c>
      <c r="M12" t="s">
        <v>33</v>
      </c>
      <c r="N12">
        <v>36</v>
      </c>
      <c r="O12" s="14">
        <f t="shared" si="3"/>
        <v>1.347305389221557</v>
      </c>
      <c r="Q12" t="s">
        <v>30</v>
      </c>
      <c r="R12">
        <v>6</v>
      </c>
      <c r="S12" s="15">
        <f t="shared" si="4"/>
        <v>0.33707865168539325</v>
      </c>
    </row>
    <row r="13" spans="1:19" x14ac:dyDescent="0.35">
      <c r="A13" t="s">
        <v>31</v>
      </c>
      <c r="B13">
        <v>14</v>
      </c>
      <c r="C13" s="14">
        <f t="shared" si="0"/>
        <v>0.85784313725490202</v>
      </c>
      <c r="E13" t="s">
        <v>35</v>
      </c>
      <c r="F13">
        <v>6</v>
      </c>
      <c r="G13" s="14">
        <f t="shared" si="1"/>
        <v>1.3452914798206279</v>
      </c>
      <c r="I13" t="s">
        <v>34</v>
      </c>
      <c r="J13">
        <v>10</v>
      </c>
      <c r="K13" s="14">
        <f t="shared" si="2"/>
        <v>1.1210762331838564</v>
      </c>
      <c r="M13" t="s">
        <v>47</v>
      </c>
      <c r="N13">
        <v>30</v>
      </c>
      <c r="O13" s="14">
        <f t="shared" si="3"/>
        <v>1.1227544910179641</v>
      </c>
      <c r="Q13" t="s">
        <v>81</v>
      </c>
      <c r="R13">
        <v>3</v>
      </c>
      <c r="S13" s="15">
        <f t="shared" si="4"/>
        <v>0.16853932584269662</v>
      </c>
    </row>
    <row r="14" spans="1:19" x14ac:dyDescent="0.35">
      <c r="A14" t="s">
        <v>32</v>
      </c>
      <c r="B14">
        <v>14</v>
      </c>
      <c r="C14" s="14">
        <f t="shared" si="0"/>
        <v>0.85784313725490202</v>
      </c>
      <c r="E14" t="s">
        <v>32</v>
      </c>
      <c r="F14">
        <v>5</v>
      </c>
      <c r="G14" s="14">
        <f t="shared" si="1"/>
        <v>1.1210762331838564</v>
      </c>
      <c r="I14" t="s">
        <v>32</v>
      </c>
      <c r="J14">
        <v>9</v>
      </c>
      <c r="K14" s="14">
        <f t="shared" si="2"/>
        <v>1.0089686098654709</v>
      </c>
      <c r="M14" t="s">
        <v>25</v>
      </c>
      <c r="N14">
        <v>9</v>
      </c>
      <c r="O14" s="14">
        <f t="shared" si="3"/>
        <v>0.33682634730538924</v>
      </c>
      <c r="Q14" t="s">
        <v>75</v>
      </c>
      <c r="R14">
        <v>2</v>
      </c>
      <c r="S14" s="15">
        <f t="shared" si="4"/>
        <v>0.11235955056179776</v>
      </c>
    </row>
    <row r="15" spans="1:19" x14ac:dyDescent="0.35">
      <c r="A15" t="s">
        <v>33</v>
      </c>
      <c r="B15">
        <v>12</v>
      </c>
      <c r="C15" s="14">
        <f t="shared" si="0"/>
        <v>0.73529411764705876</v>
      </c>
      <c r="E15" t="s">
        <v>31</v>
      </c>
      <c r="F15">
        <v>4</v>
      </c>
      <c r="G15" s="14">
        <f t="shared" si="1"/>
        <v>0.89686098654708524</v>
      </c>
      <c r="I15" t="s">
        <v>36</v>
      </c>
      <c r="J15">
        <v>5</v>
      </c>
      <c r="K15" s="14">
        <f t="shared" si="2"/>
        <v>0.5605381165919282</v>
      </c>
      <c r="M15" t="s">
        <v>40</v>
      </c>
      <c r="N15">
        <v>5</v>
      </c>
      <c r="O15" s="14">
        <f t="shared" si="3"/>
        <v>0.18712574850299402</v>
      </c>
      <c r="Q15" t="s">
        <v>91</v>
      </c>
      <c r="R15">
        <v>1</v>
      </c>
      <c r="S15" s="15">
        <f t="shared" si="4"/>
        <v>5.6179775280898882E-2</v>
      </c>
    </row>
    <row r="16" spans="1:19" x14ac:dyDescent="0.35">
      <c r="A16" t="s">
        <v>34</v>
      </c>
      <c r="B16">
        <v>11</v>
      </c>
      <c r="C16" s="14">
        <f t="shared" si="0"/>
        <v>0.6740196078431373</v>
      </c>
      <c r="E16" t="s">
        <v>38</v>
      </c>
      <c r="F16">
        <v>3</v>
      </c>
      <c r="G16" s="14">
        <f t="shared" si="1"/>
        <v>0.67264573991031396</v>
      </c>
      <c r="I16" t="s">
        <v>30</v>
      </c>
      <c r="J16">
        <v>5</v>
      </c>
      <c r="K16" s="14">
        <f t="shared" si="2"/>
        <v>0.5605381165919282</v>
      </c>
      <c r="M16" t="s">
        <v>35</v>
      </c>
      <c r="N16">
        <v>5</v>
      </c>
      <c r="O16" s="14">
        <f t="shared" si="3"/>
        <v>0.18712574850299402</v>
      </c>
      <c r="Q16" t="s">
        <v>92</v>
      </c>
      <c r="R16">
        <v>1</v>
      </c>
      <c r="S16" s="15">
        <f t="shared" si="4"/>
        <v>5.6179775280898882E-2</v>
      </c>
    </row>
    <row r="17" spans="1:19" x14ac:dyDescent="0.35">
      <c r="A17" t="s">
        <v>35</v>
      </c>
      <c r="B17">
        <v>11</v>
      </c>
      <c r="C17" s="14">
        <f t="shared" si="0"/>
        <v>0.6740196078431373</v>
      </c>
      <c r="E17" t="s">
        <v>29</v>
      </c>
      <c r="F17">
        <v>2</v>
      </c>
      <c r="G17" s="14">
        <f t="shared" si="1"/>
        <v>0.44843049327354262</v>
      </c>
      <c r="I17" t="s">
        <v>35</v>
      </c>
      <c r="J17">
        <v>5</v>
      </c>
      <c r="K17" s="14">
        <f t="shared" si="2"/>
        <v>0.5605381165919282</v>
      </c>
      <c r="M17" t="s">
        <v>65</v>
      </c>
      <c r="N17">
        <v>4</v>
      </c>
      <c r="O17" s="14">
        <f t="shared" si="3"/>
        <v>0.14970059880239522</v>
      </c>
      <c r="Q17" t="s">
        <v>93</v>
      </c>
      <c r="R17">
        <v>1</v>
      </c>
      <c r="S17" s="15">
        <f t="shared" si="4"/>
        <v>5.6179775280898882E-2</v>
      </c>
    </row>
    <row r="18" spans="1:19" x14ac:dyDescent="0.35">
      <c r="A18" t="s">
        <v>36</v>
      </c>
      <c r="B18">
        <v>4</v>
      </c>
      <c r="C18" s="14">
        <f t="shared" si="0"/>
        <v>0.24509803921568626</v>
      </c>
      <c r="E18" t="s">
        <v>37</v>
      </c>
      <c r="F18">
        <v>2</v>
      </c>
      <c r="G18" s="14">
        <f t="shared" si="1"/>
        <v>0.44843049327354262</v>
      </c>
      <c r="I18" t="s">
        <v>31</v>
      </c>
      <c r="J18">
        <v>4</v>
      </c>
      <c r="K18" s="14">
        <f t="shared" si="2"/>
        <v>0.44843049327354262</v>
      </c>
      <c r="M18" t="s">
        <v>74</v>
      </c>
      <c r="N18">
        <v>4</v>
      </c>
      <c r="O18" s="14">
        <f t="shared" si="3"/>
        <v>0.14970059880239522</v>
      </c>
      <c r="Q18" t="s">
        <v>94</v>
      </c>
      <c r="R18">
        <v>1</v>
      </c>
      <c r="S18" s="15">
        <f t="shared" si="4"/>
        <v>5.6179775280898882E-2</v>
      </c>
    </row>
    <row r="19" spans="1:19" x14ac:dyDescent="0.35">
      <c r="A19" t="s">
        <v>37</v>
      </c>
      <c r="B19">
        <v>4</v>
      </c>
      <c r="C19" s="14">
        <f t="shared" si="0"/>
        <v>0.24509803921568626</v>
      </c>
      <c r="E19" t="s">
        <v>67</v>
      </c>
      <c r="F19">
        <v>1</v>
      </c>
      <c r="G19" s="14">
        <f t="shared" si="1"/>
        <v>0.22421524663677131</v>
      </c>
      <c r="I19" t="s">
        <v>65</v>
      </c>
      <c r="J19">
        <v>4</v>
      </c>
      <c r="K19" s="14">
        <f t="shared" si="2"/>
        <v>0.44843049327354262</v>
      </c>
      <c r="M19" t="s">
        <v>29</v>
      </c>
      <c r="N19">
        <v>3</v>
      </c>
      <c r="O19" s="14">
        <f t="shared" si="3"/>
        <v>0.1122754491017964</v>
      </c>
      <c r="Q19" t="s">
        <v>47</v>
      </c>
      <c r="R19">
        <v>1</v>
      </c>
      <c r="S19" s="15">
        <f t="shared" si="4"/>
        <v>5.6179775280898882E-2</v>
      </c>
    </row>
    <row r="20" spans="1:19" x14ac:dyDescent="0.35">
      <c r="A20" t="s">
        <v>38</v>
      </c>
      <c r="B20">
        <v>2</v>
      </c>
      <c r="C20" s="14">
        <f t="shared" si="0"/>
        <v>0.12254901960784313</v>
      </c>
      <c r="E20" t="s">
        <v>99</v>
      </c>
      <c r="F20">
        <v>1</v>
      </c>
      <c r="G20" s="14">
        <f t="shared" si="1"/>
        <v>0.22421524663677131</v>
      </c>
      <c r="I20" t="s">
        <v>66</v>
      </c>
      <c r="J20">
        <v>1</v>
      </c>
      <c r="K20" s="14">
        <f t="shared" si="2"/>
        <v>0.11210762331838565</v>
      </c>
      <c r="M20" t="s">
        <v>67</v>
      </c>
      <c r="N20">
        <v>3</v>
      </c>
      <c r="O20" s="14">
        <f t="shared" si="3"/>
        <v>0.1122754491017964</v>
      </c>
      <c r="Q20" t="s">
        <v>76</v>
      </c>
      <c r="R20">
        <v>1</v>
      </c>
      <c r="S20" s="15">
        <f t="shared" si="4"/>
        <v>5.6179775280898882E-2</v>
      </c>
    </row>
    <row r="21" spans="1:19" x14ac:dyDescent="0.35">
      <c r="A21" t="s">
        <v>39</v>
      </c>
      <c r="B21">
        <v>2</v>
      </c>
      <c r="C21" s="14">
        <f t="shared" si="0"/>
        <v>0.12254901960784313</v>
      </c>
      <c r="E21" t="s">
        <v>100</v>
      </c>
      <c r="F21">
        <v>1</v>
      </c>
      <c r="G21" s="14">
        <f t="shared" si="1"/>
        <v>0.22421524663677131</v>
      </c>
      <c r="I21" t="s">
        <v>67</v>
      </c>
      <c r="J21">
        <v>1</v>
      </c>
      <c r="K21" s="14">
        <f t="shared" si="2"/>
        <v>0.11210762331838565</v>
      </c>
      <c r="M21" t="s">
        <v>75</v>
      </c>
      <c r="N21">
        <v>3</v>
      </c>
      <c r="O21" s="14">
        <f t="shared" si="3"/>
        <v>0.1122754491017964</v>
      </c>
      <c r="Q21" t="s">
        <v>48</v>
      </c>
      <c r="R21">
        <v>1</v>
      </c>
      <c r="S21" s="15">
        <f t="shared" si="4"/>
        <v>5.6179775280898882E-2</v>
      </c>
    </row>
    <row r="22" spans="1:19" x14ac:dyDescent="0.35">
      <c r="A22" t="s">
        <v>40</v>
      </c>
      <c r="B22">
        <v>2</v>
      </c>
      <c r="C22" s="14">
        <f t="shared" si="0"/>
        <v>0.12254901960784313</v>
      </c>
      <c r="E22" t="s">
        <v>39</v>
      </c>
      <c r="F22">
        <v>1</v>
      </c>
      <c r="G22" s="14">
        <f t="shared" si="1"/>
        <v>0.22421524663677131</v>
      </c>
      <c r="I22" t="s">
        <v>40</v>
      </c>
      <c r="J22">
        <v>1</v>
      </c>
      <c r="K22" s="14">
        <f t="shared" si="2"/>
        <v>0.11210762331838565</v>
      </c>
      <c r="M22" t="s">
        <v>76</v>
      </c>
      <c r="N22">
        <v>3</v>
      </c>
      <c r="O22" s="14">
        <f t="shared" si="3"/>
        <v>0.1122754491017964</v>
      </c>
      <c r="Q22" t="s">
        <v>95</v>
      </c>
      <c r="R22">
        <v>1</v>
      </c>
      <c r="S22" s="15">
        <f t="shared" si="4"/>
        <v>5.6179775280898882E-2</v>
      </c>
    </row>
    <row r="23" spans="1:19" x14ac:dyDescent="0.35">
      <c r="A23" t="s">
        <v>41</v>
      </c>
      <c r="B23">
        <v>2</v>
      </c>
      <c r="C23" s="14">
        <f t="shared" si="0"/>
        <v>0.12254901960784313</v>
      </c>
      <c r="E23" t="s">
        <v>101</v>
      </c>
      <c r="F23">
        <v>1</v>
      </c>
      <c r="G23" s="14">
        <f t="shared" si="1"/>
        <v>0.22421524663677131</v>
      </c>
      <c r="I23" t="s">
        <v>68</v>
      </c>
      <c r="J23">
        <v>1</v>
      </c>
      <c r="K23" s="14">
        <f t="shared" si="2"/>
        <v>0.11210762331838565</v>
      </c>
      <c r="M23" t="s">
        <v>48</v>
      </c>
      <c r="N23">
        <v>3</v>
      </c>
      <c r="O23" s="14">
        <f t="shared" si="3"/>
        <v>0.1122754491017964</v>
      </c>
      <c r="Q23" t="s">
        <v>96</v>
      </c>
      <c r="R23">
        <v>1</v>
      </c>
      <c r="S23" s="15">
        <f t="shared" si="4"/>
        <v>5.6179775280898882E-2</v>
      </c>
    </row>
    <row r="24" spans="1:19" x14ac:dyDescent="0.35">
      <c r="A24" t="s">
        <v>42</v>
      </c>
      <c r="B24">
        <v>2</v>
      </c>
      <c r="C24" s="14">
        <f t="shared" si="0"/>
        <v>0.12254901960784313</v>
      </c>
      <c r="E24" t="s">
        <v>48</v>
      </c>
      <c r="F24">
        <v>1</v>
      </c>
      <c r="G24" s="14">
        <f t="shared" si="1"/>
        <v>0.22421524663677131</v>
      </c>
      <c r="I24" t="s">
        <v>69</v>
      </c>
      <c r="J24">
        <v>1</v>
      </c>
      <c r="K24" s="14">
        <f t="shared" si="2"/>
        <v>0.11210762331838565</v>
      </c>
      <c r="M24" t="s">
        <v>30</v>
      </c>
      <c r="N24">
        <v>3</v>
      </c>
      <c r="O24" s="14">
        <f t="shared" si="3"/>
        <v>0.1122754491017964</v>
      </c>
      <c r="Q24" t="s">
        <v>97</v>
      </c>
      <c r="R24">
        <v>1</v>
      </c>
      <c r="S24" s="15">
        <f t="shared" si="4"/>
        <v>5.6179775280898882E-2</v>
      </c>
    </row>
    <row r="25" spans="1:19" x14ac:dyDescent="0.35">
      <c r="A25" t="s">
        <v>43</v>
      </c>
      <c r="B25">
        <v>1</v>
      </c>
      <c r="C25" s="14">
        <f t="shared" si="0"/>
        <v>6.1274509803921566E-2</v>
      </c>
      <c r="E25" t="s">
        <v>102</v>
      </c>
      <c r="F25">
        <v>1</v>
      </c>
      <c r="G25" s="14">
        <f t="shared" si="1"/>
        <v>0.22421524663677131</v>
      </c>
      <c r="I25" t="s">
        <v>70</v>
      </c>
      <c r="J25">
        <v>1</v>
      </c>
      <c r="K25" s="14">
        <f t="shared" si="2"/>
        <v>0.11210762331838565</v>
      </c>
      <c r="M25" t="s">
        <v>77</v>
      </c>
      <c r="N25">
        <v>2</v>
      </c>
      <c r="O25" s="14">
        <f t="shared" si="3"/>
        <v>7.4850299401197612E-2</v>
      </c>
      <c r="Q25" t="s">
        <v>98</v>
      </c>
      <c r="R25">
        <v>1</v>
      </c>
      <c r="S25" s="15">
        <f t="shared" si="4"/>
        <v>5.6179775280898882E-2</v>
      </c>
    </row>
    <row r="26" spans="1:19" x14ac:dyDescent="0.35">
      <c r="A26" t="s">
        <v>44</v>
      </c>
      <c r="B26">
        <v>1</v>
      </c>
      <c r="C26" s="14">
        <f t="shared" si="0"/>
        <v>6.1274509803921566E-2</v>
      </c>
      <c r="E26" t="s">
        <v>51</v>
      </c>
      <c r="F26">
        <v>1</v>
      </c>
      <c r="G26" s="14">
        <f t="shared" si="1"/>
        <v>0.22421524663677131</v>
      </c>
      <c r="I26" t="s">
        <v>71</v>
      </c>
      <c r="J26">
        <v>1</v>
      </c>
      <c r="K26" s="14">
        <f t="shared" si="2"/>
        <v>0.11210762331838565</v>
      </c>
      <c r="M26" t="s">
        <v>32</v>
      </c>
      <c r="N26">
        <v>2</v>
      </c>
      <c r="O26" s="14">
        <f t="shared" si="3"/>
        <v>7.4850299401197612E-2</v>
      </c>
      <c r="Q26" t="s">
        <v>87</v>
      </c>
      <c r="R26">
        <v>1</v>
      </c>
      <c r="S26" s="15">
        <f t="shared" si="4"/>
        <v>5.6179775280898882E-2</v>
      </c>
    </row>
    <row r="27" spans="1:19" x14ac:dyDescent="0.35">
      <c r="A27" t="s">
        <v>45</v>
      </c>
      <c r="B27">
        <v>1</v>
      </c>
      <c r="C27" s="14">
        <f t="shared" si="0"/>
        <v>6.1274509803921566E-2</v>
      </c>
      <c r="E27" t="s">
        <v>103</v>
      </c>
      <c r="F27">
        <v>1</v>
      </c>
      <c r="G27" s="14">
        <f t="shared" si="1"/>
        <v>0.22421524663677131</v>
      </c>
      <c r="I27" t="s">
        <v>72</v>
      </c>
      <c r="J27">
        <v>1</v>
      </c>
      <c r="K27" s="14">
        <f t="shared" si="2"/>
        <v>0.11210762331838565</v>
      </c>
      <c r="M27" t="s">
        <v>41</v>
      </c>
      <c r="N27">
        <v>2</v>
      </c>
      <c r="O27" s="14">
        <f t="shared" si="3"/>
        <v>7.4850299401197612E-2</v>
      </c>
    </row>
    <row r="28" spans="1:19" x14ac:dyDescent="0.35">
      <c r="A28" t="s">
        <v>46</v>
      </c>
      <c r="B28">
        <v>1</v>
      </c>
      <c r="C28" s="14">
        <f t="shared" si="0"/>
        <v>6.1274509803921566E-2</v>
      </c>
      <c r="E28" t="s">
        <v>41</v>
      </c>
      <c r="F28">
        <v>1</v>
      </c>
      <c r="G28" s="14">
        <f t="shared" si="1"/>
        <v>0.22421524663677131</v>
      </c>
      <c r="I28" t="s">
        <v>73</v>
      </c>
      <c r="J28">
        <v>1</v>
      </c>
      <c r="K28" s="14">
        <f t="shared" si="2"/>
        <v>0.11210762331838565</v>
      </c>
      <c r="M28" t="s">
        <v>36</v>
      </c>
      <c r="N28">
        <v>1</v>
      </c>
      <c r="O28" s="14">
        <f t="shared" si="3"/>
        <v>3.7425149700598806E-2</v>
      </c>
    </row>
    <row r="29" spans="1:19" x14ac:dyDescent="0.35">
      <c r="A29" t="s">
        <v>47</v>
      </c>
      <c r="B29">
        <v>1</v>
      </c>
      <c r="C29" s="14">
        <f t="shared" si="0"/>
        <v>6.1274509803921566E-2</v>
      </c>
      <c r="E29" t="s">
        <v>104</v>
      </c>
      <c r="F29">
        <v>1</v>
      </c>
      <c r="G29" s="14">
        <f t="shared" si="1"/>
        <v>0.22421524663677131</v>
      </c>
      <c r="I29" t="s">
        <v>74</v>
      </c>
      <c r="J29">
        <v>1</v>
      </c>
      <c r="K29" s="14">
        <f t="shared" si="2"/>
        <v>0.11210762331838565</v>
      </c>
      <c r="M29" t="s">
        <v>78</v>
      </c>
      <c r="N29">
        <v>1</v>
      </c>
      <c r="O29" s="14">
        <f t="shared" si="3"/>
        <v>3.7425149700598806E-2</v>
      </c>
    </row>
    <row r="30" spans="1:19" x14ac:dyDescent="0.35">
      <c r="A30" t="s">
        <v>48</v>
      </c>
      <c r="B30">
        <v>1</v>
      </c>
      <c r="C30" s="14">
        <f t="shared" si="0"/>
        <v>6.1274509803921566E-2</v>
      </c>
      <c r="E30" t="s">
        <v>30</v>
      </c>
      <c r="F30">
        <v>1</v>
      </c>
      <c r="G30" s="14">
        <f t="shared" si="1"/>
        <v>0.22421524663677131</v>
      </c>
      <c r="M30" t="s">
        <v>79</v>
      </c>
      <c r="N30">
        <v>1</v>
      </c>
      <c r="O30" s="14">
        <f t="shared" si="3"/>
        <v>3.7425149700598806E-2</v>
      </c>
    </row>
    <row r="31" spans="1:19" x14ac:dyDescent="0.35">
      <c r="A31" t="s">
        <v>49</v>
      </c>
      <c r="B31">
        <v>1</v>
      </c>
      <c r="C31" s="14">
        <f t="shared" si="0"/>
        <v>6.1274509803921566E-2</v>
      </c>
      <c r="M31" t="s">
        <v>80</v>
      </c>
      <c r="N31">
        <v>1</v>
      </c>
      <c r="O31" s="14">
        <f t="shared" si="3"/>
        <v>3.7425149700598806E-2</v>
      </c>
    </row>
    <row r="32" spans="1:19" x14ac:dyDescent="0.35">
      <c r="A32" t="s">
        <v>50</v>
      </c>
      <c r="B32">
        <v>1</v>
      </c>
      <c r="C32" s="14">
        <f t="shared" si="0"/>
        <v>6.1274509803921566E-2</v>
      </c>
      <c r="M32" t="s">
        <v>81</v>
      </c>
      <c r="N32">
        <v>1</v>
      </c>
      <c r="O32" s="14">
        <f t="shared" si="3"/>
        <v>3.7425149700598806E-2</v>
      </c>
    </row>
    <row r="33" spans="1:15" x14ac:dyDescent="0.35">
      <c r="A33" t="s">
        <v>51</v>
      </c>
      <c r="B33">
        <v>1</v>
      </c>
      <c r="C33" s="14">
        <f t="shared" si="0"/>
        <v>6.1274509803921566E-2</v>
      </c>
      <c r="M33" t="s">
        <v>82</v>
      </c>
      <c r="N33">
        <v>1</v>
      </c>
      <c r="O33" s="14">
        <f t="shared" si="3"/>
        <v>3.7425149700598806E-2</v>
      </c>
    </row>
    <row r="34" spans="1:15" x14ac:dyDescent="0.35">
      <c r="A34" t="s">
        <v>52</v>
      </c>
      <c r="B34">
        <v>1</v>
      </c>
      <c r="C34" s="14">
        <f t="shared" si="0"/>
        <v>6.1274509803921566E-2</v>
      </c>
      <c r="M34" t="s">
        <v>83</v>
      </c>
      <c r="N34">
        <v>1</v>
      </c>
      <c r="O34" s="14">
        <f t="shared" si="3"/>
        <v>3.7425149700598806E-2</v>
      </c>
    </row>
    <row r="35" spans="1:15" x14ac:dyDescent="0.35">
      <c r="A35" t="s">
        <v>53</v>
      </c>
      <c r="B35">
        <v>1</v>
      </c>
      <c r="C35" s="14">
        <f t="shared" si="0"/>
        <v>6.1274509803921566E-2</v>
      </c>
      <c r="M35" t="s">
        <v>70</v>
      </c>
      <c r="N35">
        <v>1</v>
      </c>
      <c r="O35" s="14">
        <f t="shared" si="3"/>
        <v>3.7425149700598806E-2</v>
      </c>
    </row>
    <row r="36" spans="1:15" x14ac:dyDescent="0.35">
      <c r="A36" t="s">
        <v>54</v>
      </c>
      <c r="B36">
        <v>1</v>
      </c>
      <c r="C36" s="14">
        <f t="shared" si="0"/>
        <v>6.1274509803921566E-2</v>
      </c>
      <c r="M36" t="s">
        <v>84</v>
      </c>
      <c r="N36">
        <v>1</v>
      </c>
      <c r="O36" s="14">
        <f t="shared" si="3"/>
        <v>3.7425149700598806E-2</v>
      </c>
    </row>
    <row r="37" spans="1:15" x14ac:dyDescent="0.35">
      <c r="A37" t="s">
        <v>55</v>
      </c>
      <c r="B37">
        <v>1</v>
      </c>
      <c r="C37" s="14">
        <f t="shared" si="0"/>
        <v>6.1274509803921566E-2</v>
      </c>
      <c r="M37" t="s">
        <v>85</v>
      </c>
      <c r="N37">
        <v>1</v>
      </c>
      <c r="O37" s="14">
        <f t="shared" si="3"/>
        <v>3.7425149700598806E-2</v>
      </c>
    </row>
    <row r="38" spans="1:15" x14ac:dyDescent="0.35">
      <c r="A38" t="s">
        <v>56</v>
      </c>
      <c r="B38">
        <v>1</v>
      </c>
      <c r="C38" s="14">
        <f t="shared" si="0"/>
        <v>6.1274509803921566E-2</v>
      </c>
      <c r="M38" t="s">
        <v>86</v>
      </c>
      <c r="N38">
        <v>1</v>
      </c>
      <c r="O38" s="14">
        <f t="shared" si="3"/>
        <v>3.7425149700598806E-2</v>
      </c>
    </row>
    <row r="39" spans="1:15" x14ac:dyDescent="0.35">
      <c r="A39" t="s">
        <v>57</v>
      </c>
      <c r="B39">
        <v>1</v>
      </c>
      <c r="C39" s="14">
        <f t="shared" si="0"/>
        <v>6.1274509803921566E-2</v>
      </c>
      <c r="M39" t="s">
        <v>87</v>
      </c>
      <c r="N39">
        <v>1</v>
      </c>
      <c r="O39" s="14">
        <f t="shared" si="3"/>
        <v>3.7425149700598806E-2</v>
      </c>
    </row>
    <row r="40" spans="1:15" x14ac:dyDescent="0.35">
      <c r="A40" t="s">
        <v>58</v>
      </c>
      <c r="B40">
        <v>1</v>
      </c>
      <c r="C40" s="14">
        <f t="shared" si="0"/>
        <v>6.1274509803921566E-2</v>
      </c>
      <c r="M40" t="s">
        <v>88</v>
      </c>
      <c r="N40">
        <v>1</v>
      </c>
      <c r="O40" s="14">
        <f t="shared" si="3"/>
        <v>3.7425149700598806E-2</v>
      </c>
    </row>
    <row r="41" spans="1:15" x14ac:dyDescent="0.35">
      <c r="A41" t="s">
        <v>59</v>
      </c>
      <c r="B41">
        <v>1</v>
      </c>
      <c r="C41" s="14">
        <f t="shared" si="0"/>
        <v>6.1274509803921566E-2</v>
      </c>
      <c r="M41" t="s">
        <v>89</v>
      </c>
      <c r="N41">
        <v>1</v>
      </c>
      <c r="O41" s="14">
        <f t="shared" si="3"/>
        <v>3.7425149700598806E-2</v>
      </c>
    </row>
    <row r="42" spans="1:15" x14ac:dyDescent="0.35">
      <c r="A42" t="s">
        <v>60</v>
      </c>
      <c r="B42">
        <v>1</v>
      </c>
      <c r="C42" s="14">
        <f t="shared" si="0"/>
        <v>6.1274509803921566E-2</v>
      </c>
      <c r="M42" t="s">
        <v>90</v>
      </c>
      <c r="N42">
        <v>1</v>
      </c>
      <c r="O42" s="14">
        <f t="shared" si="3"/>
        <v>3.7425149700598806E-2</v>
      </c>
    </row>
    <row r="43" spans="1:15" x14ac:dyDescent="0.35">
      <c r="A43" t="s">
        <v>61</v>
      </c>
      <c r="B43">
        <v>1</v>
      </c>
      <c r="C43" s="14">
        <f t="shared" si="0"/>
        <v>6.1274509803921566E-2</v>
      </c>
    </row>
    <row r="44" spans="1:15" x14ac:dyDescent="0.35">
      <c r="A44" t="s">
        <v>62</v>
      </c>
      <c r="B44">
        <v>1</v>
      </c>
      <c r="C44" s="14">
        <f t="shared" si="0"/>
        <v>6.1274509803921566E-2</v>
      </c>
    </row>
    <row r="45" spans="1:15" x14ac:dyDescent="0.35">
      <c r="A45" t="s">
        <v>63</v>
      </c>
      <c r="B45">
        <v>1</v>
      </c>
      <c r="C45" s="14">
        <f t="shared" si="0"/>
        <v>6.1274509803921566E-2</v>
      </c>
    </row>
    <row r="46" spans="1:15" x14ac:dyDescent="0.35">
      <c r="A46" t="s">
        <v>64</v>
      </c>
      <c r="B46">
        <v>1</v>
      </c>
      <c r="C46" s="14">
        <f t="shared" si="0"/>
        <v>6.1274509803921566E-2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93D5-3084-2E42-8E68-589717A41DD0}">
  <dimension ref="A1:K26"/>
  <sheetViews>
    <sheetView zoomScale="110" zoomScaleNormal="110" workbookViewId="0">
      <selection activeCell="M14" sqref="M14"/>
    </sheetView>
  </sheetViews>
  <sheetFormatPr defaultColWidth="10.90625" defaultRowHeight="14.5" x14ac:dyDescent="0.35"/>
  <sheetData>
    <row r="1" spans="1:11" ht="72.5" x14ac:dyDescent="0.35">
      <c r="A1" s="2" t="s">
        <v>374</v>
      </c>
      <c r="B1" s="2" t="s">
        <v>105</v>
      </c>
      <c r="C1" s="2" t="s">
        <v>373</v>
      </c>
      <c r="E1" s="2" t="s">
        <v>370</v>
      </c>
      <c r="F1" s="2" t="s">
        <v>105</v>
      </c>
      <c r="G1" s="2" t="s">
        <v>371</v>
      </c>
      <c r="I1" s="2" t="s">
        <v>350</v>
      </c>
      <c r="J1" s="2" t="s">
        <v>105</v>
      </c>
      <c r="K1" s="2" t="s">
        <v>355</v>
      </c>
    </row>
    <row r="2" spans="1:11" x14ac:dyDescent="0.35">
      <c r="A2" s="5" t="s">
        <v>346</v>
      </c>
      <c r="B2" s="19">
        <v>218</v>
      </c>
      <c r="C2" s="3"/>
      <c r="E2" s="5" t="s">
        <v>346</v>
      </c>
      <c r="F2" s="19">
        <v>683</v>
      </c>
      <c r="I2" s="5" t="s">
        <v>346</v>
      </c>
      <c r="J2" s="28">
        <v>1780</v>
      </c>
    </row>
    <row r="3" spans="1:11" x14ac:dyDescent="0.35">
      <c r="A3" t="s">
        <v>21</v>
      </c>
      <c r="B3">
        <v>139</v>
      </c>
      <c r="C3" s="14">
        <f>B3/218*100</f>
        <v>63.761467889908253</v>
      </c>
      <c r="E3" t="s">
        <v>21</v>
      </c>
      <c r="F3">
        <v>277</v>
      </c>
      <c r="G3" s="14">
        <f>F3/683*100</f>
        <v>40.556368960468518</v>
      </c>
      <c r="I3" t="s">
        <v>21</v>
      </c>
      <c r="J3">
        <v>750</v>
      </c>
      <c r="K3" s="15">
        <f>J3/1780*100</f>
        <v>42.134831460674157</v>
      </c>
    </row>
    <row r="4" spans="1:11" x14ac:dyDescent="0.35">
      <c r="A4" t="s">
        <v>22</v>
      </c>
      <c r="B4">
        <v>43</v>
      </c>
      <c r="C4" s="14">
        <f t="shared" ref="C4:C8" si="0">B4/218*100</f>
        <v>19.724770642201836</v>
      </c>
      <c r="E4" t="s">
        <v>22</v>
      </c>
      <c r="F4">
        <v>227</v>
      </c>
      <c r="G4" s="14">
        <f t="shared" ref="G4:G20" si="1">F4/683*100</f>
        <v>33.235724743777453</v>
      </c>
      <c r="I4" t="s">
        <v>22</v>
      </c>
      <c r="J4">
        <v>565</v>
      </c>
      <c r="K4" s="15">
        <f t="shared" ref="K4:K26" si="2">J4/1780*100</f>
        <v>31.741573033707866</v>
      </c>
    </row>
    <row r="5" spans="1:11" x14ac:dyDescent="0.35">
      <c r="A5" t="s">
        <v>33</v>
      </c>
      <c r="B5">
        <v>27</v>
      </c>
      <c r="C5" s="14">
        <f t="shared" si="0"/>
        <v>12.385321100917432</v>
      </c>
      <c r="E5" t="s">
        <v>33</v>
      </c>
      <c r="F5">
        <v>112</v>
      </c>
      <c r="G5" s="14">
        <f t="shared" si="1"/>
        <v>16.398243045387993</v>
      </c>
      <c r="I5" t="s">
        <v>33</v>
      </c>
      <c r="J5">
        <v>273</v>
      </c>
      <c r="K5" s="15">
        <f t="shared" si="2"/>
        <v>15.337078651685394</v>
      </c>
    </row>
    <row r="6" spans="1:11" x14ac:dyDescent="0.35">
      <c r="A6" t="s">
        <v>28</v>
      </c>
      <c r="B6">
        <v>6</v>
      </c>
      <c r="C6" s="14">
        <f t="shared" si="0"/>
        <v>2.7522935779816518</v>
      </c>
      <c r="E6" t="s">
        <v>28</v>
      </c>
      <c r="F6">
        <v>31</v>
      </c>
      <c r="G6" s="14">
        <f t="shared" si="1"/>
        <v>4.5387994143484631</v>
      </c>
      <c r="I6" t="s">
        <v>28</v>
      </c>
      <c r="J6">
        <v>81</v>
      </c>
      <c r="K6" s="15">
        <f t="shared" si="2"/>
        <v>4.5505617977528088</v>
      </c>
    </row>
    <row r="7" spans="1:11" x14ac:dyDescent="0.35">
      <c r="A7" t="s">
        <v>35</v>
      </c>
      <c r="B7">
        <v>2</v>
      </c>
      <c r="C7" s="14">
        <f t="shared" si="0"/>
        <v>0.91743119266055051</v>
      </c>
      <c r="E7" t="s">
        <v>24</v>
      </c>
      <c r="F7">
        <v>11</v>
      </c>
      <c r="G7" s="14">
        <f t="shared" si="1"/>
        <v>1.6105417276720351</v>
      </c>
      <c r="I7" t="s">
        <v>35</v>
      </c>
      <c r="J7">
        <v>36</v>
      </c>
      <c r="K7" s="15">
        <f t="shared" si="2"/>
        <v>2.0224719101123596</v>
      </c>
    </row>
    <row r="8" spans="1:11" x14ac:dyDescent="0.35">
      <c r="A8" t="s">
        <v>24</v>
      </c>
      <c r="B8">
        <v>1</v>
      </c>
      <c r="C8" s="14">
        <f t="shared" si="0"/>
        <v>0.45871559633027525</v>
      </c>
      <c r="E8" t="s">
        <v>35</v>
      </c>
      <c r="F8">
        <v>7</v>
      </c>
      <c r="G8" s="14">
        <f t="shared" si="1"/>
        <v>1.0248901903367496</v>
      </c>
      <c r="I8" t="s">
        <v>24</v>
      </c>
      <c r="J8">
        <v>20</v>
      </c>
      <c r="K8" s="15">
        <f t="shared" si="2"/>
        <v>1.1235955056179776</v>
      </c>
    </row>
    <row r="9" spans="1:11" x14ac:dyDescent="0.35">
      <c r="E9" t="s">
        <v>30</v>
      </c>
      <c r="F9">
        <v>3</v>
      </c>
      <c r="G9" s="14">
        <f t="shared" si="1"/>
        <v>0.43923865300146414</v>
      </c>
      <c r="I9" t="s">
        <v>23</v>
      </c>
      <c r="J9">
        <v>11</v>
      </c>
      <c r="K9" s="15">
        <f t="shared" si="2"/>
        <v>0.6179775280898876</v>
      </c>
    </row>
    <row r="10" spans="1:11" x14ac:dyDescent="0.35">
      <c r="E10" t="s">
        <v>26</v>
      </c>
      <c r="F10">
        <v>2</v>
      </c>
      <c r="G10" s="14">
        <f t="shared" si="1"/>
        <v>0.29282576866764276</v>
      </c>
      <c r="I10" t="s">
        <v>34</v>
      </c>
      <c r="J10">
        <v>11</v>
      </c>
      <c r="K10" s="15">
        <f t="shared" si="2"/>
        <v>0.6179775280898876</v>
      </c>
    </row>
    <row r="11" spans="1:11" x14ac:dyDescent="0.35">
      <c r="E11" t="s">
        <v>81</v>
      </c>
      <c r="F11">
        <v>2</v>
      </c>
      <c r="G11" s="14">
        <f t="shared" si="1"/>
        <v>0.29282576866764276</v>
      </c>
      <c r="I11" t="s">
        <v>26</v>
      </c>
      <c r="J11">
        <v>10</v>
      </c>
      <c r="K11" s="15">
        <f t="shared" si="2"/>
        <v>0.5617977528089888</v>
      </c>
    </row>
    <row r="12" spans="1:11" x14ac:dyDescent="0.35">
      <c r="E12" t="s">
        <v>23</v>
      </c>
      <c r="F12">
        <v>2</v>
      </c>
      <c r="G12" s="14">
        <f t="shared" si="1"/>
        <v>0.29282576866764276</v>
      </c>
      <c r="I12" t="s">
        <v>30</v>
      </c>
      <c r="J12">
        <v>6</v>
      </c>
      <c r="K12" s="15">
        <f t="shared" si="2"/>
        <v>0.33707865168539325</v>
      </c>
    </row>
    <row r="13" spans="1:11" x14ac:dyDescent="0.35">
      <c r="E13" t="s">
        <v>206</v>
      </c>
      <c r="F13">
        <v>2</v>
      </c>
      <c r="G13" s="14">
        <f t="shared" si="1"/>
        <v>0.29282576866764276</v>
      </c>
      <c r="I13" t="s">
        <v>81</v>
      </c>
      <c r="J13">
        <v>3</v>
      </c>
      <c r="K13" s="15">
        <f t="shared" si="2"/>
        <v>0.16853932584269662</v>
      </c>
    </row>
    <row r="14" spans="1:11" x14ac:dyDescent="0.35">
      <c r="E14" t="s">
        <v>25</v>
      </c>
      <c r="F14">
        <v>1</v>
      </c>
      <c r="G14" s="14">
        <f t="shared" si="1"/>
        <v>0.14641288433382138</v>
      </c>
      <c r="I14" t="s">
        <v>75</v>
      </c>
      <c r="J14">
        <v>2</v>
      </c>
      <c r="K14" s="15">
        <f t="shared" si="2"/>
        <v>0.11235955056179776</v>
      </c>
    </row>
    <row r="15" spans="1:11" x14ac:dyDescent="0.35">
      <c r="E15" t="s">
        <v>75</v>
      </c>
      <c r="F15">
        <v>1</v>
      </c>
      <c r="G15" s="14">
        <f t="shared" si="1"/>
        <v>0.14641288433382138</v>
      </c>
      <c r="I15" t="s">
        <v>91</v>
      </c>
      <c r="J15">
        <v>1</v>
      </c>
      <c r="K15" s="15">
        <f t="shared" si="2"/>
        <v>5.6179775280898882E-2</v>
      </c>
    </row>
    <row r="16" spans="1:11" x14ac:dyDescent="0.35">
      <c r="E16" t="s">
        <v>27</v>
      </c>
      <c r="F16">
        <v>1</v>
      </c>
      <c r="G16" s="14">
        <f t="shared" si="1"/>
        <v>0.14641288433382138</v>
      </c>
      <c r="I16" t="s">
        <v>92</v>
      </c>
      <c r="J16">
        <v>1</v>
      </c>
      <c r="K16" s="15">
        <f t="shared" si="2"/>
        <v>5.6179775280898882E-2</v>
      </c>
    </row>
    <row r="17" spans="5:11" x14ac:dyDescent="0.35">
      <c r="E17" t="s">
        <v>31</v>
      </c>
      <c r="F17">
        <v>1</v>
      </c>
      <c r="G17" s="14">
        <f t="shared" si="1"/>
        <v>0.14641288433382138</v>
      </c>
      <c r="I17" t="s">
        <v>93</v>
      </c>
      <c r="J17">
        <v>1</v>
      </c>
      <c r="K17" s="15">
        <f t="shared" si="2"/>
        <v>5.6179775280898882E-2</v>
      </c>
    </row>
    <row r="18" spans="5:11" x14ac:dyDescent="0.35">
      <c r="E18" t="s">
        <v>207</v>
      </c>
      <c r="F18">
        <v>1</v>
      </c>
      <c r="G18" s="14">
        <f t="shared" si="1"/>
        <v>0.14641288433382138</v>
      </c>
      <c r="I18" t="s">
        <v>94</v>
      </c>
      <c r="J18">
        <v>1</v>
      </c>
      <c r="K18" s="15">
        <f t="shared" si="2"/>
        <v>5.6179775280898882E-2</v>
      </c>
    </row>
    <row r="19" spans="5:11" x14ac:dyDescent="0.35">
      <c r="E19" t="s">
        <v>208</v>
      </c>
      <c r="F19">
        <v>1</v>
      </c>
      <c r="G19" s="14">
        <f t="shared" si="1"/>
        <v>0.14641288433382138</v>
      </c>
      <c r="I19" t="s">
        <v>47</v>
      </c>
      <c r="J19">
        <v>1</v>
      </c>
      <c r="K19" s="15">
        <f t="shared" si="2"/>
        <v>5.6179775280898882E-2</v>
      </c>
    </row>
    <row r="20" spans="5:11" x14ac:dyDescent="0.35">
      <c r="E20" t="s">
        <v>209</v>
      </c>
      <c r="F20">
        <v>1</v>
      </c>
      <c r="G20" s="14">
        <f t="shared" si="1"/>
        <v>0.14641288433382138</v>
      </c>
      <c r="I20" t="s">
        <v>76</v>
      </c>
      <c r="J20">
        <v>1</v>
      </c>
      <c r="K20" s="15">
        <f t="shared" si="2"/>
        <v>5.6179775280898882E-2</v>
      </c>
    </row>
    <row r="21" spans="5:11" x14ac:dyDescent="0.35">
      <c r="I21" t="s">
        <v>48</v>
      </c>
      <c r="J21">
        <v>1</v>
      </c>
      <c r="K21" s="15">
        <f t="shared" si="2"/>
        <v>5.6179775280898882E-2</v>
      </c>
    </row>
    <row r="22" spans="5:11" x14ac:dyDescent="0.35">
      <c r="I22" t="s">
        <v>95</v>
      </c>
      <c r="J22">
        <v>1</v>
      </c>
      <c r="K22" s="15">
        <f t="shared" si="2"/>
        <v>5.6179775280898882E-2</v>
      </c>
    </row>
    <row r="23" spans="5:11" x14ac:dyDescent="0.35">
      <c r="I23" t="s">
        <v>96</v>
      </c>
      <c r="J23">
        <v>1</v>
      </c>
      <c r="K23" s="15">
        <f t="shared" si="2"/>
        <v>5.6179775280898882E-2</v>
      </c>
    </row>
    <row r="24" spans="5:11" x14ac:dyDescent="0.35">
      <c r="I24" t="s">
        <v>97</v>
      </c>
      <c r="J24">
        <v>1</v>
      </c>
      <c r="K24" s="15">
        <f t="shared" si="2"/>
        <v>5.6179775280898882E-2</v>
      </c>
    </row>
    <row r="25" spans="5:11" x14ac:dyDescent="0.35">
      <c r="I25" t="s">
        <v>98</v>
      </c>
      <c r="J25">
        <v>1</v>
      </c>
      <c r="K25" s="15">
        <f t="shared" si="2"/>
        <v>5.6179775280898882E-2</v>
      </c>
    </row>
    <row r="26" spans="5:11" x14ac:dyDescent="0.35">
      <c r="I26" t="s">
        <v>87</v>
      </c>
      <c r="J26">
        <v>1</v>
      </c>
      <c r="K26" s="15">
        <f t="shared" si="2"/>
        <v>5.6179775280898882E-2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9F095-B79F-AB42-BF55-A55B83B42C33}">
  <dimension ref="A1:M42"/>
  <sheetViews>
    <sheetView zoomScale="110" zoomScaleNormal="110" workbookViewId="0">
      <selection activeCell="L10" sqref="L10"/>
    </sheetView>
  </sheetViews>
  <sheetFormatPr defaultColWidth="10.90625" defaultRowHeight="14.5" x14ac:dyDescent="0.35"/>
  <sheetData>
    <row r="1" spans="1:13" ht="72.5" x14ac:dyDescent="0.35">
      <c r="A1" s="2" t="s">
        <v>360</v>
      </c>
      <c r="B1" s="2" t="s">
        <v>105</v>
      </c>
      <c r="C1" s="2" t="s">
        <v>361</v>
      </c>
      <c r="E1" s="2" t="s">
        <v>368</v>
      </c>
      <c r="F1" s="2" t="s">
        <v>105</v>
      </c>
      <c r="G1" s="2" t="s">
        <v>369</v>
      </c>
      <c r="I1" s="2" t="s">
        <v>372</v>
      </c>
      <c r="J1" s="2" t="s">
        <v>105</v>
      </c>
      <c r="K1" s="2" t="s">
        <v>352</v>
      </c>
    </row>
    <row r="2" spans="1:13" x14ac:dyDescent="0.35">
      <c r="A2" s="5" t="s">
        <v>346</v>
      </c>
      <c r="B2" s="19">
        <v>160</v>
      </c>
      <c r="C2" s="4"/>
      <c r="E2" s="5" t="s">
        <v>346</v>
      </c>
      <c r="F2" s="19">
        <v>283</v>
      </c>
      <c r="G2" s="3"/>
      <c r="I2" s="5" t="s">
        <v>346</v>
      </c>
      <c r="J2" s="28">
        <v>2672</v>
      </c>
      <c r="K2" s="3"/>
    </row>
    <row r="3" spans="1:13" x14ac:dyDescent="0.35">
      <c r="A3" t="s">
        <v>24</v>
      </c>
      <c r="B3">
        <v>63</v>
      </c>
      <c r="C3" s="14">
        <f>B3/160*100</f>
        <v>39.375</v>
      </c>
      <c r="E3" t="s">
        <v>24</v>
      </c>
      <c r="F3">
        <v>124</v>
      </c>
      <c r="G3" s="14">
        <f>F3/283*100</f>
        <v>43.816254416961129</v>
      </c>
      <c r="I3" t="s">
        <v>24</v>
      </c>
      <c r="J3">
        <v>1052</v>
      </c>
      <c r="K3" s="14">
        <f>J3/2672*100</f>
        <v>39.371257485029943</v>
      </c>
    </row>
    <row r="4" spans="1:13" x14ac:dyDescent="0.35">
      <c r="A4" t="s">
        <v>22</v>
      </c>
      <c r="B4">
        <v>38</v>
      </c>
      <c r="C4" s="14">
        <f t="shared" ref="C4:C16" si="0">B4/160*100</f>
        <v>23.75</v>
      </c>
      <c r="E4" t="s">
        <v>22</v>
      </c>
      <c r="F4">
        <v>51</v>
      </c>
      <c r="G4" s="14">
        <f t="shared" ref="G4:G16" si="1">F4/283*100</f>
        <v>18.021201413427562</v>
      </c>
      <c r="I4" t="s">
        <v>22</v>
      </c>
      <c r="J4">
        <v>504</v>
      </c>
      <c r="K4" s="14">
        <f t="shared" ref="K4:K42" si="2">J4/2672*100</f>
        <v>18.862275449101794</v>
      </c>
    </row>
    <row r="5" spans="1:13" x14ac:dyDescent="0.35">
      <c r="A5" t="s">
        <v>21</v>
      </c>
      <c r="B5">
        <v>20</v>
      </c>
      <c r="C5" s="14">
        <f t="shared" si="0"/>
        <v>12.5</v>
      </c>
      <c r="E5" t="s">
        <v>21</v>
      </c>
      <c r="F5">
        <v>32</v>
      </c>
      <c r="G5" s="14">
        <f t="shared" si="1"/>
        <v>11.307420494699647</v>
      </c>
      <c r="I5" t="s">
        <v>21</v>
      </c>
      <c r="J5">
        <v>399</v>
      </c>
      <c r="K5" s="14">
        <f t="shared" si="2"/>
        <v>14.932634730538922</v>
      </c>
    </row>
    <row r="6" spans="1:13" x14ac:dyDescent="0.35">
      <c r="A6" t="s">
        <v>26</v>
      </c>
      <c r="B6">
        <v>17</v>
      </c>
      <c r="C6" s="14">
        <f t="shared" si="0"/>
        <v>10.625</v>
      </c>
      <c r="E6" t="s">
        <v>26</v>
      </c>
      <c r="F6">
        <v>25</v>
      </c>
      <c r="G6" s="14">
        <f t="shared" si="1"/>
        <v>8.8339222614840995</v>
      </c>
      <c r="I6" t="s">
        <v>26</v>
      </c>
      <c r="J6">
        <v>205</v>
      </c>
      <c r="K6" s="14">
        <f t="shared" si="2"/>
        <v>7.6721556886227544</v>
      </c>
    </row>
    <row r="7" spans="1:13" x14ac:dyDescent="0.35">
      <c r="A7" t="s">
        <v>31</v>
      </c>
      <c r="B7">
        <v>7</v>
      </c>
      <c r="C7" s="14">
        <f t="shared" si="0"/>
        <v>4.375</v>
      </c>
      <c r="E7" t="s">
        <v>31</v>
      </c>
      <c r="F7">
        <v>16</v>
      </c>
      <c r="G7" s="14">
        <f t="shared" si="1"/>
        <v>5.6537102473498235</v>
      </c>
      <c r="I7" t="s">
        <v>28</v>
      </c>
      <c r="J7">
        <v>126</v>
      </c>
      <c r="K7" s="14">
        <f t="shared" si="2"/>
        <v>4.7155688622754486</v>
      </c>
    </row>
    <row r="8" spans="1:13" x14ac:dyDescent="0.35">
      <c r="A8" t="s">
        <v>34</v>
      </c>
      <c r="B8">
        <v>3</v>
      </c>
      <c r="C8" s="14">
        <f t="shared" si="0"/>
        <v>1.875</v>
      </c>
      <c r="E8" t="s">
        <v>27</v>
      </c>
      <c r="F8">
        <v>9</v>
      </c>
      <c r="G8" s="14">
        <f t="shared" si="1"/>
        <v>3.1802120141342751</v>
      </c>
      <c r="I8" t="s">
        <v>31</v>
      </c>
      <c r="J8">
        <v>96</v>
      </c>
      <c r="K8" s="14">
        <f t="shared" si="2"/>
        <v>3.5928143712574849</v>
      </c>
    </row>
    <row r="9" spans="1:13" x14ac:dyDescent="0.35">
      <c r="A9" t="s">
        <v>27</v>
      </c>
      <c r="B9">
        <v>2</v>
      </c>
      <c r="C9" s="14">
        <f t="shared" si="0"/>
        <v>1.25</v>
      </c>
      <c r="E9" t="s">
        <v>23</v>
      </c>
      <c r="F9">
        <v>9</v>
      </c>
      <c r="G9" s="14">
        <f t="shared" si="1"/>
        <v>3.1802120141342751</v>
      </c>
      <c r="I9" t="s">
        <v>23</v>
      </c>
      <c r="J9">
        <v>77</v>
      </c>
      <c r="K9" s="14">
        <f t="shared" si="2"/>
        <v>2.8817365269461082</v>
      </c>
    </row>
    <row r="10" spans="1:13" x14ac:dyDescent="0.35">
      <c r="A10" t="s">
        <v>300</v>
      </c>
      <c r="B10">
        <v>2</v>
      </c>
      <c r="C10" s="14">
        <f t="shared" si="0"/>
        <v>1.25</v>
      </c>
      <c r="E10" t="s">
        <v>34</v>
      </c>
      <c r="F10">
        <v>4</v>
      </c>
      <c r="G10" s="14">
        <f t="shared" si="1"/>
        <v>1.4134275618374559</v>
      </c>
      <c r="I10" t="s">
        <v>27</v>
      </c>
      <c r="J10">
        <v>43</v>
      </c>
      <c r="K10" s="14">
        <f t="shared" si="2"/>
        <v>1.6092814371257484</v>
      </c>
    </row>
    <row r="11" spans="1:13" x14ac:dyDescent="0.35">
      <c r="A11" t="s">
        <v>23</v>
      </c>
      <c r="B11">
        <v>2</v>
      </c>
      <c r="C11" s="14">
        <f t="shared" si="0"/>
        <v>1.25</v>
      </c>
      <c r="E11" t="s">
        <v>47</v>
      </c>
      <c r="F11">
        <v>3</v>
      </c>
      <c r="G11" s="14">
        <f t="shared" si="1"/>
        <v>1.0600706713780919</v>
      </c>
      <c r="I11" t="s">
        <v>34</v>
      </c>
      <c r="J11">
        <v>38</v>
      </c>
      <c r="K11" s="14">
        <f t="shared" si="2"/>
        <v>1.4221556886227544</v>
      </c>
    </row>
    <row r="12" spans="1:13" x14ac:dyDescent="0.35">
      <c r="A12" t="s">
        <v>41</v>
      </c>
      <c r="B12">
        <v>2</v>
      </c>
      <c r="C12" s="14">
        <f t="shared" si="0"/>
        <v>1.25</v>
      </c>
      <c r="E12" t="s">
        <v>41</v>
      </c>
      <c r="F12">
        <v>3</v>
      </c>
      <c r="G12" s="14">
        <f t="shared" si="1"/>
        <v>1.0600706713780919</v>
      </c>
      <c r="I12" t="s">
        <v>33</v>
      </c>
      <c r="J12">
        <v>36</v>
      </c>
      <c r="K12" s="14">
        <f t="shared" si="2"/>
        <v>1.347305389221557</v>
      </c>
    </row>
    <row r="13" spans="1:13" x14ac:dyDescent="0.35">
      <c r="A13" t="s">
        <v>38</v>
      </c>
      <c r="B13">
        <v>1</v>
      </c>
      <c r="C13" s="14">
        <f t="shared" si="0"/>
        <v>0.625</v>
      </c>
      <c r="E13" t="s">
        <v>28</v>
      </c>
      <c r="F13">
        <v>3</v>
      </c>
      <c r="G13" s="14">
        <f t="shared" si="1"/>
        <v>1.0600706713780919</v>
      </c>
      <c r="I13" t="s">
        <v>47</v>
      </c>
      <c r="J13">
        <v>30</v>
      </c>
      <c r="K13" s="14">
        <f t="shared" si="2"/>
        <v>1.1227544910179641</v>
      </c>
      <c r="M13" s="36"/>
    </row>
    <row r="14" spans="1:13" x14ac:dyDescent="0.35">
      <c r="A14" t="s">
        <v>33</v>
      </c>
      <c r="B14">
        <v>1</v>
      </c>
      <c r="C14" s="14">
        <f t="shared" si="0"/>
        <v>0.625</v>
      </c>
      <c r="E14" t="s">
        <v>33</v>
      </c>
      <c r="F14">
        <v>2</v>
      </c>
      <c r="G14" s="14">
        <f t="shared" si="1"/>
        <v>0.70671378091872794</v>
      </c>
      <c r="I14" t="s">
        <v>25</v>
      </c>
      <c r="J14">
        <v>9</v>
      </c>
      <c r="K14" s="14">
        <f t="shared" si="2"/>
        <v>0.33682634730538924</v>
      </c>
    </row>
    <row r="15" spans="1:13" x14ac:dyDescent="0.35">
      <c r="A15" t="s">
        <v>302</v>
      </c>
      <c r="B15">
        <v>1</v>
      </c>
      <c r="C15" s="14">
        <f t="shared" si="0"/>
        <v>0.625</v>
      </c>
      <c r="E15" t="s">
        <v>38</v>
      </c>
      <c r="F15">
        <v>1</v>
      </c>
      <c r="G15" s="14">
        <f t="shared" si="1"/>
        <v>0.35335689045936397</v>
      </c>
      <c r="I15" t="s">
        <v>40</v>
      </c>
      <c r="J15">
        <v>5</v>
      </c>
      <c r="K15" s="14">
        <f t="shared" si="2"/>
        <v>0.18712574850299402</v>
      </c>
    </row>
    <row r="16" spans="1:13" x14ac:dyDescent="0.35">
      <c r="A16" t="s">
        <v>28</v>
      </c>
      <c r="B16">
        <v>1</v>
      </c>
      <c r="C16" s="14">
        <f t="shared" si="0"/>
        <v>0.625</v>
      </c>
      <c r="E16" t="s">
        <v>48</v>
      </c>
      <c r="F16">
        <v>1</v>
      </c>
      <c r="G16" s="14">
        <f t="shared" si="1"/>
        <v>0.35335689045936397</v>
      </c>
      <c r="I16" t="s">
        <v>35</v>
      </c>
      <c r="J16">
        <v>5</v>
      </c>
      <c r="K16" s="14">
        <f t="shared" si="2"/>
        <v>0.18712574850299402</v>
      </c>
    </row>
    <row r="17" spans="9:11" x14ac:dyDescent="0.35">
      <c r="I17" t="s">
        <v>65</v>
      </c>
      <c r="J17">
        <v>4</v>
      </c>
      <c r="K17" s="14">
        <f t="shared" si="2"/>
        <v>0.14970059880239522</v>
      </c>
    </row>
    <row r="18" spans="9:11" x14ac:dyDescent="0.35">
      <c r="I18" t="s">
        <v>74</v>
      </c>
      <c r="J18">
        <v>4</v>
      </c>
      <c r="K18" s="14">
        <f t="shared" si="2"/>
        <v>0.14970059880239522</v>
      </c>
    </row>
    <row r="19" spans="9:11" x14ac:dyDescent="0.35">
      <c r="I19" t="s">
        <v>29</v>
      </c>
      <c r="J19">
        <v>3</v>
      </c>
      <c r="K19" s="14">
        <f t="shared" si="2"/>
        <v>0.1122754491017964</v>
      </c>
    </row>
    <row r="20" spans="9:11" x14ac:dyDescent="0.35">
      <c r="I20" t="s">
        <v>67</v>
      </c>
      <c r="J20">
        <v>3</v>
      </c>
      <c r="K20" s="14">
        <f t="shared" si="2"/>
        <v>0.1122754491017964</v>
      </c>
    </row>
    <row r="21" spans="9:11" x14ac:dyDescent="0.35">
      <c r="I21" t="s">
        <v>75</v>
      </c>
      <c r="J21">
        <v>3</v>
      </c>
      <c r="K21" s="14">
        <f t="shared" si="2"/>
        <v>0.1122754491017964</v>
      </c>
    </row>
    <row r="22" spans="9:11" x14ac:dyDescent="0.35">
      <c r="I22" t="s">
        <v>76</v>
      </c>
      <c r="J22">
        <v>3</v>
      </c>
      <c r="K22" s="14">
        <f t="shared" si="2"/>
        <v>0.1122754491017964</v>
      </c>
    </row>
    <row r="23" spans="9:11" x14ac:dyDescent="0.35">
      <c r="I23" t="s">
        <v>48</v>
      </c>
      <c r="J23">
        <v>3</v>
      </c>
      <c r="K23" s="14">
        <f t="shared" si="2"/>
        <v>0.1122754491017964</v>
      </c>
    </row>
    <row r="24" spans="9:11" x14ac:dyDescent="0.35">
      <c r="I24" t="s">
        <v>30</v>
      </c>
      <c r="J24">
        <v>3</v>
      </c>
      <c r="K24" s="14">
        <f t="shared" si="2"/>
        <v>0.1122754491017964</v>
      </c>
    </row>
    <row r="25" spans="9:11" x14ac:dyDescent="0.35">
      <c r="I25" t="s">
        <v>77</v>
      </c>
      <c r="J25">
        <v>2</v>
      </c>
      <c r="K25" s="14">
        <f t="shared" si="2"/>
        <v>7.4850299401197612E-2</v>
      </c>
    </row>
    <row r="26" spans="9:11" x14ac:dyDescent="0.35">
      <c r="I26" t="s">
        <v>32</v>
      </c>
      <c r="J26">
        <v>2</v>
      </c>
      <c r="K26" s="14">
        <f t="shared" si="2"/>
        <v>7.4850299401197612E-2</v>
      </c>
    </row>
    <row r="27" spans="9:11" x14ac:dyDescent="0.35">
      <c r="I27" t="s">
        <v>41</v>
      </c>
      <c r="J27">
        <v>2</v>
      </c>
      <c r="K27" s="14">
        <f t="shared" si="2"/>
        <v>7.4850299401197612E-2</v>
      </c>
    </row>
    <row r="28" spans="9:11" x14ac:dyDescent="0.35">
      <c r="I28" t="s">
        <v>36</v>
      </c>
      <c r="J28">
        <v>1</v>
      </c>
      <c r="K28" s="14">
        <f t="shared" si="2"/>
        <v>3.7425149700598806E-2</v>
      </c>
    </row>
    <row r="29" spans="9:11" x14ac:dyDescent="0.35">
      <c r="I29" t="s">
        <v>78</v>
      </c>
      <c r="J29">
        <v>1</v>
      </c>
      <c r="K29" s="14">
        <f t="shared" si="2"/>
        <v>3.7425149700598806E-2</v>
      </c>
    </row>
    <row r="30" spans="9:11" x14ac:dyDescent="0.35">
      <c r="I30" t="s">
        <v>79</v>
      </c>
      <c r="J30">
        <v>1</v>
      </c>
      <c r="K30" s="14">
        <f t="shared" si="2"/>
        <v>3.7425149700598806E-2</v>
      </c>
    </row>
    <row r="31" spans="9:11" x14ac:dyDescent="0.35">
      <c r="I31" t="s">
        <v>80</v>
      </c>
      <c r="J31">
        <v>1</v>
      </c>
      <c r="K31" s="14">
        <f t="shared" si="2"/>
        <v>3.7425149700598806E-2</v>
      </c>
    </row>
    <row r="32" spans="9:11" x14ac:dyDescent="0.35">
      <c r="I32" t="s">
        <v>81</v>
      </c>
      <c r="J32">
        <v>1</v>
      </c>
      <c r="K32" s="14">
        <f t="shared" si="2"/>
        <v>3.7425149700598806E-2</v>
      </c>
    </row>
    <row r="33" spans="9:11" x14ac:dyDescent="0.35">
      <c r="I33" t="s">
        <v>82</v>
      </c>
      <c r="J33">
        <v>1</v>
      </c>
      <c r="K33" s="14">
        <f t="shared" si="2"/>
        <v>3.7425149700598806E-2</v>
      </c>
    </row>
    <row r="34" spans="9:11" x14ac:dyDescent="0.35">
      <c r="I34" t="s">
        <v>83</v>
      </c>
      <c r="J34">
        <v>1</v>
      </c>
      <c r="K34" s="14">
        <f t="shared" si="2"/>
        <v>3.7425149700598806E-2</v>
      </c>
    </row>
    <row r="35" spans="9:11" x14ac:dyDescent="0.35">
      <c r="I35" t="s">
        <v>70</v>
      </c>
      <c r="J35">
        <v>1</v>
      </c>
      <c r="K35" s="14">
        <f t="shared" si="2"/>
        <v>3.7425149700598806E-2</v>
      </c>
    </row>
    <row r="36" spans="9:11" x14ac:dyDescent="0.35">
      <c r="I36" t="s">
        <v>84</v>
      </c>
      <c r="J36">
        <v>1</v>
      </c>
      <c r="K36" s="14">
        <f t="shared" si="2"/>
        <v>3.7425149700598806E-2</v>
      </c>
    </row>
    <row r="37" spans="9:11" x14ac:dyDescent="0.35">
      <c r="I37" t="s">
        <v>85</v>
      </c>
      <c r="J37">
        <v>1</v>
      </c>
      <c r="K37" s="14">
        <f t="shared" si="2"/>
        <v>3.7425149700598806E-2</v>
      </c>
    </row>
    <row r="38" spans="9:11" x14ac:dyDescent="0.35">
      <c r="I38" t="s">
        <v>86</v>
      </c>
      <c r="J38">
        <v>1</v>
      </c>
      <c r="K38" s="14">
        <f t="shared" si="2"/>
        <v>3.7425149700598806E-2</v>
      </c>
    </row>
    <row r="39" spans="9:11" x14ac:dyDescent="0.35">
      <c r="I39" t="s">
        <v>87</v>
      </c>
      <c r="J39">
        <v>1</v>
      </c>
      <c r="K39" s="14">
        <f t="shared" si="2"/>
        <v>3.7425149700598806E-2</v>
      </c>
    </row>
    <row r="40" spans="9:11" x14ac:dyDescent="0.35">
      <c r="I40" t="s">
        <v>88</v>
      </c>
      <c r="J40">
        <v>1</v>
      </c>
      <c r="K40" s="14">
        <f t="shared" si="2"/>
        <v>3.7425149700598806E-2</v>
      </c>
    </row>
    <row r="41" spans="9:11" x14ac:dyDescent="0.35">
      <c r="I41" t="s">
        <v>89</v>
      </c>
      <c r="J41">
        <v>1</v>
      </c>
      <c r="K41" s="14">
        <f t="shared" si="2"/>
        <v>3.7425149700598806E-2</v>
      </c>
    </row>
    <row r="42" spans="9:11" x14ac:dyDescent="0.35">
      <c r="I42" t="s">
        <v>90</v>
      </c>
      <c r="J42">
        <v>1</v>
      </c>
      <c r="K42" s="14">
        <f t="shared" si="2"/>
        <v>3.7425149700598806E-2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D4C8F-A0F2-C943-879E-3CA1768CA3C9}">
  <dimension ref="A1:K46"/>
  <sheetViews>
    <sheetView zoomScale="110" zoomScaleNormal="110" workbookViewId="0">
      <selection activeCell="H3" sqref="H3"/>
    </sheetView>
  </sheetViews>
  <sheetFormatPr defaultColWidth="10.90625" defaultRowHeight="14.5" x14ac:dyDescent="0.35"/>
  <sheetData>
    <row r="1" spans="1:11" ht="72.5" x14ac:dyDescent="0.35">
      <c r="A1" s="2" t="s">
        <v>356</v>
      </c>
      <c r="B1" s="2" t="s">
        <v>105</v>
      </c>
      <c r="C1" s="2" t="s">
        <v>358</v>
      </c>
      <c r="E1" s="2" t="s">
        <v>362</v>
      </c>
      <c r="F1" s="2" t="s">
        <v>105</v>
      </c>
      <c r="G1" s="2" t="s">
        <v>363</v>
      </c>
      <c r="I1" s="2" t="s">
        <v>347</v>
      </c>
      <c r="J1" s="2" t="s">
        <v>105</v>
      </c>
      <c r="K1" s="2" t="s">
        <v>354</v>
      </c>
    </row>
    <row r="2" spans="1:11" x14ac:dyDescent="0.35">
      <c r="A2" s="13" t="s">
        <v>346</v>
      </c>
      <c r="B2" s="19">
        <v>157</v>
      </c>
      <c r="C2" s="3"/>
      <c r="E2" s="13" t="s">
        <v>346</v>
      </c>
      <c r="F2" s="19">
        <v>50</v>
      </c>
      <c r="G2" s="3"/>
      <c r="I2" s="13" t="s">
        <v>346</v>
      </c>
      <c r="J2" s="28">
        <v>1632</v>
      </c>
      <c r="K2" s="3"/>
    </row>
    <row r="3" spans="1:11" x14ac:dyDescent="0.35">
      <c r="A3" t="s">
        <v>21</v>
      </c>
      <c r="B3">
        <v>41</v>
      </c>
      <c r="C3" s="14">
        <f>B3/157*100</f>
        <v>26.114649681528661</v>
      </c>
      <c r="E3" t="s">
        <v>21</v>
      </c>
      <c r="F3">
        <v>17</v>
      </c>
      <c r="G3" s="16">
        <f>F3/50*100</f>
        <v>34</v>
      </c>
      <c r="I3" t="s">
        <v>21</v>
      </c>
      <c r="J3">
        <v>505</v>
      </c>
      <c r="K3" s="14">
        <f>J3/1632*100</f>
        <v>30.943627450980394</v>
      </c>
    </row>
    <row r="4" spans="1:11" x14ac:dyDescent="0.35">
      <c r="A4" t="s">
        <v>22</v>
      </c>
      <c r="B4">
        <v>30</v>
      </c>
      <c r="C4" s="14">
        <f t="shared" ref="C4:C34" si="0">B4/157*100</f>
        <v>19.108280254777071</v>
      </c>
      <c r="E4" t="s">
        <v>22</v>
      </c>
      <c r="F4">
        <v>12</v>
      </c>
      <c r="G4" s="16">
        <f t="shared" ref="G4:G13" si="1">F4/50*100</f>
        <v>24</v>
      </c>
      <c r="I4" t="s">
        <v>22</v>
      </c>
      <c r="J4">
        <v>335</v>
      </c>
      <c r="K4" s="14">
        <f t="shared" ref="K4:K46" si="2">J4/1632*100</f>
        <v>20.526960784313726</v>
      </c>
    </row>
    <row r="5" spans="1:11" x14ac:dyDescent="0.35">
      <c r="A5" t="s">
        <v>23</v>
      </c>
      <c r="B5">
        <v>22</v>
      </c>
      <c r="C5" s="14">
        <f t="shared" si="0"/>
        <v>14.012738853503185</v>
      </c>
      <c r="E5" t="s">
        <v>25</v>
      </c>
      <c r="F5">
        <v>5</v>
      </c>
      <c r="G5" s="16">
        <f t="shared" si="1"/>
        <v>10</v>
      </c>
      <c r="I5" t="s">
        <v>23</v>
      </c>
      <c r="J5">
        <v>263</v>
      </c>
      <c r="K5" s="14">
        <f t="shared" si="2"/>
        <v>16.115196078431374</v>
      </c>
    </row>
    <row r="6" spans="1:11" x14ac:dyDescent="0.35">
      <c r="A6" t="s">
        <v>25</v>
      </c>
      <c r="B6">
        <v>11</v>
      </c>
      <c r="C6" s="14">
        <f t="shared" si="0"/>
        <v>7.0063694267515926</v>
      </c>
      <c r="E6" t="s">
        <v>23</v>
      </c>
      <c r="F6">
        <v>5</v>
      </c>
      <c r="G6" s="16">
        <f t="shared" si="1"/>
        <v>10</v>
      </c>
      <c r="I6" t="s">
        <v>24</v>
      </c>
      <c r="J6">
        <v>119</v>
      </c>
      <c r="K6" s="14">
        <f t="shared" si="2"/>
        <v>7.291666666666667</v>
      </c>
    </row>
    <row r="7" spans="1:11" x14ac:dyDescent="0.35">
      <c r="A7" t="s">
        <v>24</v>
      </c>
      <c r="B7">
        <v>8</v>
      </c>
      <c r="C7" s="14">
        <f t="shared" si="0"/>
        <v>5.095541401273886</v>
      </c>
      <c r="E7" t="s">
        <v>28</v>
      </c>
      <c r="F7">
        <v>3</v>
      </c>
      <c r="G7" s="16">
        <f t="shared" si="1"/>
        <v>6</v>
      </c>
      <c r="I7" t="s">
        <v>25</v>
      </c>
      <c r="J7">
        <v>92</v>
      </c>
      <c r="K7" s="14">
        <f t="shared" si="2"/>
        <v>5.6372549019607847</v>
      </c>
    </row>
    <row r="8" spans="1:11" x14ac:dyDescent="0.35">
      <c r="A8" t="s">
        <v>26</v>
      </c>
      <c r="B8">
        <v>7</v>
      </c>
      <c r="C8" s="14">
        <f t="shared" si="0"/>
        <v>4.4585987261146496</v>
      </c>
      <c r="E8" t="s">
        <v>24</v>
      </c>
      <c r="F8">
        <v>2</v>
      </c>
      <c r="G8" s="16">
        <f t="shared" si="1"/>
        <v>4</v>
      </c>
      <c r="I8" t="s">
        <v>26</v>
      </c>
      <c r="J8">
        <v>78</v>
      </c>
      <c r="K8" s="14">
        <f t="shared" si="2"/>
        <v>4.7794117647058822</v>
      </c>
    </row>
    <row r="9" spans="1:11" x14ac:dyDescent="0.35">
      <c r="A9" t="s">
        <v>27</v>
      </c>
      <c r="B9">
        <v>5</v>
      </c>
      <c r="C9" s="14">
        <f t="shared" si="0"/>
        <v>3.1847133757961785</v>
      </c>
      <c r="E9" t="s">
        <v>32</v>
      </c>
      <c r="F9">
        <v>2</v>
      </c>
      <c r="G9" s="16">
        <f t="shared" si="1"/>
        <v>4</v>
      </c>
      <c r="I9" t="s">
        <v>27</v>
      </c>
      <c r="J9">
        <v>66</v>
      </c>
      <c r="K9" s="14">
        <f t="shared" si="2"/>
        <v>4.0441176470588234</v>
      </c>
    </row>
    <row r="10" spans="1:11" x14ac:dyDescent="0.35">
      <c r="A10" t="s">
        <v>30</v>
      </c>
      <c r="B10">
        <v>4</v>
      </c>
      <c r="C10" s="14">
        <f t="shared" si="0"/>
        <v>2.547770700636943</v>
      </c>
      <c r="E10" t="s">
        <v>29</v>
      </c>
      <c r="F10">
        <v>1</v>
      </c>
      <c r="G10" s="16">
        <f t="shared" si="1"/>
        <v>2</v>
      </c>
      <c r="I10" t="s">
        <v>28</v>
      </c>
      <c r="J10">
        <v>34</v>
      </c>
      <c r="K10" s="14">
        <f t="shared" si="2"/>
        <v>2.083333333333333</v>
      </c>
    </row>
    <row r="11" spans="1:11" x14ac:dyDescent="0.35">
      <c r="A11" t="s">
        <v>33</v>
      </c>
      <c r="B11">
        <v>3</v>
      </c>
      <c r="C11" s="14">
        <f t="shared" si="0"/>
        <v>1.910828025477707</v>
      </c>
      <c r="E11" t="s">
        <v>41</v>
      </c>
      <c r="F11">
        <v>1</v>
      </c>
      <c r="G11" s="16">
        <f t="shared" si="1"/>
        <v>2</v>
      </c>
      <c r="I11" t="s">
        <v>29</v>
      </c>
      <c r="J11">
        <v>22</v>
      </c>
      <c r="K11" s="14">
        <f t="shared" si="2"/>
        <v>1.3480392156862746</v>
      </c>
    </row>
    <row r="12" spans="1:11" x14ac:dyDescent="0.35">
      <c r="A12" t="s">
        <v>301</v>
      </c>
      <c r="B12">
        <v>2</v>
      </c>
      <c r="C12" s="14">
        <f t="shared" si="0"/>
        <v>1.2738853503184715</v>
      </c>
      <c r="E12" t="s">
        <v>34</v>
      </c>
      <c r="F12">
        <v>1</v>
      </c>
      <c r="G12" s="16">
        <f t="shared" si="1"/>
        <v>2</v>
      </c>
      <c r="I12" t="s">
        <v>30</v>
      </c>
      <c r="J12">
        <v>16</v>
      </c>
      <c r="K12" s="14">
        <f t="shared" si="2"/>
        <v>0.98039215686274506</v>
      </c>
    </row>
    <row r="13" spans="1:11" x14ac:dyDescent="0.35">
      <c r="A13" t="s">
        <v>32</v>
      </c>
      <c r="B13">
        <v>2</v>
      </c>
      <c r="C13" s="14">
        <f t="shared" si="0"/>
        <v>1.2738853503184715</v>
      </c>
      <c r="E13" t="s">
        <v>62</v>
      </c>
      <c r="F13">
        <v>1</v>
      </c>
      <c r="G13" s="16">
        <f t="shared" si="1"/>
        <v>2</v>
      </c>
      <c r="I13" t="s">
        <v>31</v>
      </c>
      <c r="J13">
        <v>14</v>
      </c>
      <c r="K13" s="14">
        <f t="shared" si="2"/>
        <v>0.85784313725490202</v>
      </c>
    </row>
    <row r="14" spans="1:11" x14ac:dyDescent="0.35">
      <c r="A14" t="s">
        <v>28</v>
      </c>
      <c r="B14">
        <v>2</v>
      </c>
      <c r="C14" s="14">
        <f t="shared" si="0"/>
        <v>1.2738853503184715</v>
      </c>
      <c r="I14" t="s">
        <v>32</v>
      </c>
      <c r="J14">
        <v>14</v>
      </c>
      <c r="K14" s="14">
        <f t="shared" si="2"/>
        <v>0.85784313725490202</v>
      </c>
    </row>
    <row r="15" spans="1:11" x14ac:dyDescent="0.35">
      <c r="A15" t="s">
        <v>29</v>
      </c>
      <c r="B15">
        <v>1</v>
      </c>
      <c r="C15" s="14">
        <f t="shared" si="0"/>
        <v>0.63694267515923575</v>
      </c>
      <c r="I15" t="s">
        <v>33</v>
      </c>
      <c r="J15">
        <v>12</v>
      </c>
      <c r="K15" s="14">
        <f t="shared" si="2"/>
        <v>0.73529411764705876</v>
      </c>
    </row>
    <row r="16" spans="1:11" x14ac:dyDescent="0.35">
      <c r="A16" t="s">
        <v>210</v>
      </c>
      <c r="B16">
        <v>1</v>
      </c>
      <c r="C16" s="14">
        <f t="shared" si="0"/>
        <v>0.63694267515923575</v>
      </c>
      <c r="I16" t="s">
        <v>34</v>
      </c>
      <c r="J16">
        <v>11</v>
      </c>
      <c r="K16" s="14">
        <f t="shared" si="2"/>
        <v>0.6740196078431373</v>
      </c>
    </row>
    <row r="17" spans="1:11" x14ac:dyDescent="0.35">
      <c r="A17" t="s">
        <v>31</v>
      </c>
      <c r="B17">
        <v>1</v>
      </c>
      <c r="C17" s="14">
        <f t="shared" si="0"/>
        <v>0.63694267515923575</v>
      </c>
      <c r="I17" t="s">
        <v>35</v>
      </c>
      <c r="J17">
        <v>11</v>
      </c>
      <c r="K17" s="14">
        <f t="shared" si="2"/>
        <v>0.6740196078431373</v>
      </c>
    </row>
    <row r="18" spans="1:11" x14ac:dyDescent="0.35">
      <c r="A18" t="s">
        <v>304</v>
      </c>
      <c r="B18">
        <v>1</v>
      </c>
      <c r="C18" s="14">
        <f t="shared" si="0"/>
        <v>0.63694267515923575</v>
      </c>
      <c r="I18" t="s">
        <v>36</v>
      </c>
      <c r="J18">
        <v>4</v>
      </c>
      <c r="K18" s="14">
        <f t="shared" si="2"/>
        <v>0.24509803921568626</v>
      </c>
    </row>
    <row r="19" spans="1:11" x14ac:dyDescent="0.35">
      <c r="A19" t="s">
        <v>305</v>
      </c>
      <c r="B19">
        <v>1</v>
      </c>
      <c r="C19" s="14">
        <f t="shared" si="0"/>
        <v>0.63694267515923575</v>
      </c>
      <c r="I19" t="s">
        <v>37</v>
      </c>
      <c r="J19">
        <v>4</v>
      </c>
      <c r="K19" s="14">
        <f t="shared" si="2"/>
        <v>0.24509803921568626</v>
      </c>
    </row>
    <row r="20" spans="1:11" x14ac:dyDescent="0.35">
      <c r="A20" t="s">
        <v>307</v>
      </c>
      <c r="B20">
        <v>1</v>
      </c>
      <c r="C20" s="14">
        <f t="shared" si="0"/>
        <v>0.63694267515923575</v>
      </c>
      <c r="I20" t="s">
        <v>38</v>
      </c>
      <c r="J20">
        <v>2</v>
      </c>
      <c r="K20" s="14">
        <f t="shared" si="2"/>
        <v>0.12254901960784313</v>
      </c>
    </row>
    <row r="21" spans="1:11" x14ac:dyDescent="0.35">
      <c r="A21" t="s">
        <v>41</v>
      </c>
      <c r="B21">
        <v>1</v>
      </c>
      <c r="C21" s="14">
        <f t="shared" si="0"/>
        <v>0.63694267515923575</v>
      </c>
      <c r="I21" t="s">
        <v>39</v>
      </c>
      <c r="J21">
        <v>2</v>
      </c>
      <c r="K21" s="14">
        <f t="shared" si="2"/>
        <v>0.12254901960784313</v>
      </c>
    </row>
    <row r="22" spans="1:11" x14ac:dyDescent="0.35">
      <c r="A22" t="s">
        <v>308</v>
      </c>
      <c r="B22">
        <v>1</v>
      </c>
      <c r="C22" s="14">
        <f t="shared" si="0"/>
        <v>0.63694267515923575</v>
      </c>
      <c r="I22" t="s">
        <v>40</v>
      </c>
      <c r="J22">
        <v>2</v>
      </c>
      <c r="K22" s="14">
        <f t="shared" si="2"/>
        <v>0.12254901960784313</v>
      </c>
    </row>
    <row r="23" spans="1:11" x14ac:dyDescent="0.35">
      <c r="A23" t="s">
        <v>309</v>
      </c>
      <c r="B23">
        <v>1</v>
      </c>
      <c r="C23" s="14">
        <f t="shared" si="0"/>
        <v>0.63694267515923575</v>
      </c>
      <c r="I23" t="s">
        <v>41</v>
      </c>
      <c r="J23">
        <v>2</v>
      </c>
      <c r="K23" s="14">
        <f t="shared" si="2"/>
        <v>0.12254901960784313</v>
      </c>
    </row>
    <row r="24" spans="1:11" x14ac:dyDescent="0.35">
      <c r="A24" t="s">
        <v>310</v>
      </c>
      <c r="B24">
        <v>1</v>
      </c>
      <c r="C24" s="14">
        <f t="shared" si="0"/>
        <v>0.63694267515923575</v>
      </c>
      <c r="I24" t="s">
        <v>42</v>
      </c>
      <c r="J24">
        <v>2</v>
      </c>
      <c r="K24" s="14">
        <f t="shared" si="2"/>
        <v>0.12254901960784313</v>
      </c>
    </row>
    <row r="25" spans="1:11" x14ac:dyDescent="0.35">
      <c r="A25" t="s">
        <v>34</v>
      </c>
      <c r="B25">
        <v>1</v>
      </c>
      <c r="C25" s="14">
        <f t="shared" si="0"/>
        <v>0.63694267515923575</v>
      </c>
      <c r="I25" t="s">
        <v>43</v>
      </c>
      <c r="J25">
        <v>1</v>
      </c>
      <c r="K25" s="14">
        <f t="shared" si="2"/>
        <v>6.1274509803921566E-2</v>
      </c>
    </row>
    <row r="26" spans="1:11" x14ac:dyDescent="0.35">
      <c r="A26" t="s">
        <v>35</v>
      </c>
      <c r="B26">
        <v>1</v>
      </c>
      <c r="C26" s="14">
        <f t="shared" si="0"/>
        <v>0.63694267515923575</v>
      </c>
      <c r="I26" t="s">
        <v>44</v>
      </c>
      <c r="J26">
        <v>1</v>
      </c>
      <c r="K26" s="14">
        <f t="shared" si="2"/>
        <v>6.1274509803921566E-2</v>
      </c>
    </row>
    <row r="27" spans="1:11" x14ac:dyDescent="0.35">
      <c r="A27" t="s">
        <v>311</v>
      </c>
      <c r="B27">
        <v>1</v>
      </c>
      <c r="C27" s="14">
        <f t="shared" si="0"/>
        <v>0.63694267515923575</v>
      </c>
      <c r="I27" t="s">
        <v>45</v>
      </c>
      <c r="J27">
        <v>1</v>
      </c>
      <c r="K27" s="14">
        <f t="shared" si="2"/>
        <v>6.1274509803921566E-2</v>
      </c>
    </row>
    <row r="28" spans="1:11" x14ac:dyDescent="0.35">
      <c r="A28" t="s">
        <v>58</v>
      </c>
      <c r="B28">
        <v>1</v>
      </c>
      <c r="C28" s="14">
        <f t="shared" si="0"/>
        <v>0.63694267515923575</v>
      </c>
      <c r="I28" t="s">
        <v>46</v>
      </c>
      <c r="J28">
        <v>1</v>
      </c>
      <c r="K28" s="14">
        <f t="shared" si="2"/>
        <v>6.1274509803921566E-2</v>
      </c>
    </row>
    <row r="29" spans="1:11" x14ac:dyDescent="0.35">
      <c r="A29" t="s">
        <v>312</v>
      </c>
      <c r="B29">
        <v>1</v>
      </c>
      <c r="C29" s="14">
        <f t="shared" si="0"/>
        <v>0.63694267515923575</v>
      </c>
      <c r="I29" t="s">
        <v>47</v>
      </c>
      <c r="J29">
        <v>1</v>
      </c>
      <c r="K29" s="14">
        <f t="shared" si="2"/>
        <v>6.1274509803921566E-2</v>
      </c>
    </row>
    <row r="30" spans="1:11" x14ac:dyDescent="0.35">
      <c r="A30" t="s">
        <v>313</v>
      </c>
      <c r="B30">
        <v>1</v>
      </c>
      <c r="C30" s="14">
        <f t="shared" si="0"/>
        <v>0.63694267515923575</v>
      </c>
      <c r="I30" t="s">
        <v>48</v>
      </c>
      <c r="J30">
        <v>1</v>
      </c>
      <c r="K30" s="14">
        <f t="shared" si="2"/>
        <v>6.1274509803921566E-2</v>
      </c>
    </row>
    <row r="31" spans="1:11" x14ac:dyDescent="0.35">
      <c r="A31" t="s">
        <v>314</v>
      </c>
      <c r="B31">
        <v>1</v>
      </c>
      <c r="C31" s="14">
        <f t="shared" si="0"/>
        <v>0.63694267515923575</v>
      </c>
      <c r="I31" t="s">
        <v>49</v>
      </c>
      <c r="J31">
        <v>1</v>
      </c>
      <c r="K31" s="14">
        <f t="shared" si="2"/>
        <v>6.1274509803921566E-2</v>
      </c>
    </row>
    <row r="32" spans="1:11" x14ac:dyDescent="0.35">
      <c r="A32" t="s">
        <v>315</v>
      </c>
      <c r="B32">
        <v>1</v>
      </c>
      <c r="C32" s="14">
        <f t="shared" si="0"/>
        <v>0.63694267515923575</v>
      </c>
      <c r="I32" t="s">
        <v>50</v>
      </c>
      <c r="J32">
        <v>1</v>
      </c>
      <c r="K32" s="14">
        <f t="shared" si="2"/>
        <v>6.1274509803921566E-2</v>
      </c>
    </row>
    <row r="33" spans="1:11" x14ac:dyDescent="0.35">
      <c r="A33" t="s">
        <v>316</v>
      </c>
      <c r="B33">
        <v>1</v>
      </c>
      <c r="C33" s="14">
        <f t="shared" si="0"/>
        <v>0.63694267515923575</v>
      </c>
      <c r="I33" t="s">
        <v>51</v>
      </c>
      <c r="J33">
        <v>1</v>
      </c>
      <c r="K33" s="14">
        <f t="shared" si="2"/>
        <v>6.1274509803921566E-2</v>
      </c>
    </row>
    <row r="34" spans="1:11" x14ac:dyDescent="0.35">
      <c r="A34" t="s">
        <v>214</v>
      </c>
      <c r="B34">
        <v>1</v>
      </c>
      <c r="C34" s="14">
        <f t="shared" si="0"/>
        <v>0.63694267515923575</v>
      </c>
      <c r="I34" t="s">
        <v>52</v>
      </c>
      <c r="J34">
        <v>1</v>
      </c>
      <c r="K34" s="14">
        <f t="shared" si="2"/>
        <v>6.1274509803921566E-2</v>
      </c>
    </row>
    <row r="35" spans="1:11" x14ac:dyDescent="0.35">
      <c r="I35" t="s">
        <v>53</v>
      </c>
      <c r="J35">
        <v>1</v>
      </c>
      <c r="K35" s="14">
        <f t="shared" si="2"/>
        <v>6.1274509803921566E-2</v>
      </c>
    </row>
    <row r="36" spans="1:11" x14ac:dyDescent="0.35">
      <c r="I36" t="s">
        <v>54</v>
      </c>
      <c r="J36">
        <v>1</v>
      </c>
      <c r="K36" s="14">
        <f t="shared" si="2"/>
        <v>6.1274509803921566E-2</v>
      </c>
    </row>
    <row r="37" spans="1:11" x14ac:dyDescent="0.35">
      <c r="I37" t="s">
        <v>55</v>
      </c>
      <c r="J37">
        <v>1</v>
      </c>
      <c r="K37" s="14">
        <f t="shared" si="2"/>
        <v>6.1274509803921566E-2</v>
      </c>
    </row>
    <row r="38" spans="1:11" x14ac:dyDescent="0.35">
      <c r="I38" t="s">
        <v>56</v>
      </c>
      <c r="J38">
        <v>1</v>
      </c>
      <c r="K38" s="14">
        <f t="shared" si="2"/>
        <v>6.1274509803921566E-2</v>
      </c>
    </row>
    <row r="39" spans="1:11" x14ac:dyDescent="0.35">
      <c r="I39" t="s">
        <v>57</v>
      </c>
      <c r="J39">
        <v>1</v>
      </c>
      <c r="K39" s="14">
        <f t="shared" si="2"/>
        <v>6.1274509803921566E-2</v>
      </c>
    </row>
    <row r="40" spans="1:11" x14ac:dyDescent="0.35">
      <c r="I40" t="s">
        <v>58</v>
      </c>
      <c r="J40">
        <v>1</v>
      </c>
      <c r="K40" s="14">
        <f t="shared" si="2"/>
        <v>6.1274509803921566E-2</v>
      </c>
    </row>
    <row r="41" spans="1:11" x14ac:dyDescent="0.35">
      <c r="I41" t="s">
        <v>59</v>
      </c>
      <c r="J41">
        <v>1</v>
      </c>
      <c r="K41" s="14">
        <f t="shared" si="2"/>
        <v>6.1274509803921566E-2</v>
      </c>
    </row>
    <row r="42" spans="1:11" x14ac:dyDescent="0.35">
      <c r="I42" t="s">
        <v>60</v>
      </c>
      <c r="J42">
        <v>1</v>
      </c>
      <c r="K42" s="14">
        <f t="shared" si="2"/>
        <v>6.1274509803921566E-2</v>
      </c>
    </row>
    <row r="43" spans="1:11" x14ac:dyDescent="0.35">
      <c r="I43" t="s">
        <v>61</v>
      </c>
      <c r="J43">
        <v>1</v>
      </c>
      <c r="K43" s="14">
        <f t="shared" si="2"/>
        <v>6.1274509803921566E-2</v>
      </c>
    </row>
    <row r="44" spans="1:11" x14ac:dyDescent="0.35">
      <c r="I44" t="s">
        <v>62</v>
      </c>
      <c r="J44">
        <v>1</v>
      </c>
      <c r="K44" s="14">
        <f t="shared" si="2"/>
        <v>6.1274509803921566E-2</v>
      </c>
    </row>
    <row r="45" spans="1:11" x14ac:dyDescent="0.35">
      <c r="I45" t="s">
        <v>63</v>
      </c>
      <c r="J45">
        <v>1</v>
      </c>
      <c r="K45" s="14">
        <f t="shared" si="2"/>
        <v>6.1274509803921566E-2</v>
      </c>
    </row>
    <row r="46" spans="1:11" x14ac:dyDescent="0.35">
      <c r="I46" t="s">
        <v>64</v>
      </c>
      <c r="J46">
        <v>1</v>
      </c>
      <c r="K46" s="14">
        <f t="shared" si="2"/>
        <v>6.1274509803921566E-2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Broad GDAC data</vt:lpstr>
      <vt:lpstr>MSK cBioPortal data</vt:lpstr>
      <vt:lpstr>AACR Genie data</vt:lpstr>
      <vt:lpstr>Broad GDAC KRAS mutants</vt:lpstr>
      <vt:lpstr>MSK cBioPortal KRAS mutants</vt:lpstr>
      <vt:lpstr>AACR Genie KRAS mutants</vt:lpstr>
      <vt:lpstr>KRAS mutants in PAAD</vt:lpstr>
      <vt:lpstr>KRAS mutants in LUAD</vt:lpstr>
      <vt:lpstr>KRAS mutants in COAD</vt:lpstr>
      <vt:lpstr>KRAS mutants in READ</vt:lpstr>
      <vt:lpstr>KRAS mutants in COADREAD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Yi, Ming (NIH/NCI) [C]</cp:lastModifiedBy>
  <dcterms:created xsi:type="dcterms:W3CDTF">2020-10-28T21:59:45Z</dcterms:created>
  <dcterms:modified xsi:type="dcterms:W3CDTF">2021-02-07T05:37:52Z</dcterms:modified>
</cp:coreProperties>
</file>